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" windowWidth="15360" windowHeight="6228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Currencyfinal">'[1]Sheet1'!$Q$2:$Q$155</definedName>
    <definedName name="dev">'[2]Sheet1'!$B$3:$B$5</definedName>
    <definedName name="Staff">'[1]Sheet1'!$E$6:$E$9</definedName>
    <definedName name="Stafffinal">'[1]Sheet1'!$B$15:$B$19</definedName>
  </definedNames>
  <calcPr fullCalcOnLoad="1"/>
</workbook>
</file>

<file path=xl/sharedStrings.xml><?xml version="1.0" encoding="utf-8"?>
<sst xmlns="http://schemas.openxmlformats.org/spreadsheetml/2006/main" count="274" uniqueCount="188">
  <si>
    <t>Final financial report</t>
  </si>
  <si>
    <t>FINAL FINANCIAL STATEMENT</t>
  </si>
  <si>
    <t>USD</t>
  </si>
  <si>
    <t>Cat No</t>
  </si>
  <si>
    <t xml:space="preserve"> Items Description </t>
  </si>
  <si>
    <t>TOTAL DIRECT COSTS</t>
  </si>
  <si>
    <t>TOTAL COSTS INCURRED</t>
  </si>
  <si>
    <t>PAYMENTS RECEIVED FROM FAO TO DATE</t>
  </si>
  <si>
    <t>PAYMENT 1</t>
  </si>
  <si>
    <t>PAYMENT 2</t>
  </si>
  <si>
    <t>TOTAL AMOUNT RECEIVED FROM FAO TO DATE</t>
  </si>
  <si>
    <t>BALANCE</t>
  </si>
  <si>
    <t>Units of measurement</t>
  </si>
  <si>
    <t>Qty 
(no. of units)</t>
  </si>
  <si>
    <t xml:space="preserve">Unit Cost 
</t>
  </si>
  <si>
    <t xml:space="preserve">Total Cost </t>
  </si>
  <si>
    <t>Increase/ Decrease from Original Estimate</t>
  </si>
  <si>
    <t xml:space="preserve">Type of supporting documentation </t>
  </si>
  <si>
    <t>Documentation reference no</t>
  </si>
  <si>
    <t>Date:</t>
  </si>
  <si>
    <t>Name (print):</t>
  </si>
  <si>
    <t>Signature:</t>
  </si>
  <si>
    <t>ORIGINAL BUDGET ESTIMATES</t>
  </si>
  <si>
    <t>DATE OF ISSUE OF REPORT:</t>
  </si>
  <si>
    <t xml:space="preserve">Description </t>
  </si>
  <si>
    <t>Unit</t>
  </si>
  <si>
    <t>Unit cost (USD)</t>
  </si>
  <si>
    <t>Inputs (n. Unit)</t>
  </si>
  <si>
    <t>Amount</t>
  </si>
  <si>
    <t xml:space="preserve">Service provider: 
</t>
  </si>
  <si>
    <t xml:space="preserve">LoA for the for the provision of “XXXXXXXXXXXXXXXX” 
</t>
  </si>
  <si>
    <t xml:space="preserve">GRMS Supplier Number: </t>
  </si>
  <si>
    <t xml:space="preserve">FAO PURCHASE ORDER (PO) NUMBER: </t>
  </si>
  <si>
    <t>Regular personnel used for agreed activity / service</t>
  </si>
  <si>
    <t>Hiring of temporary staff or services</t>
  </si>
  <si>
    <t>Organising sensitizing workshop (communication / invitation/etc)</t>
  </si>
  <si>
    <t>Transport (tickets, fuel for vehicles)</t>
  </si>
  <si>
    <t xml:space="preserve">Daily subsistence allowances </t>
  </si>
  <si>
    <t>Rental of existing facilities / equipment</t>
  </si>
  <si>
    <t>Hire of locally available facilities / equipment</t>
  </si>
  <si>
    <t>Purchase of essential supplies and materials</t>
  </si>
  <si>
    <t>Administrative and operational costs (i.e indirect variable costs)</t>
  </si>
  <si>
    <t>Mandays</t>
  </si>
  <si>
    <t>km</t>
  </si>
  <si>
    <t>Km</t>
  </si>
  <si>
    <t>Items</t>
  </si>
  <si>
    <t>3 mandays</t>
  </si>
  <si>
    <t>5 man days</t>
  </si>
  <si>
    <t>6 mandays</t>
  </si>
  <si>
    <t>7 mandays</t>
  </si>
  <si>
    <t>1 Items</t>
  </si>
  <si>
    <t>A1</t>
  </si>
  <si>
    <t>A2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</si>
  <si>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</si>
  <si>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</si>
  <si>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</si>
  <si>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</si>
  <si>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</si>
  <si>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</si>
  <si>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</si>
  <si>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</si>
  <si>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</si>
  <si>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</si>
  <si>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</si>
  <si>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</si>
  <si>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</si>
  <si>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</si>
  <si>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</si>
  <si>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</si>
  <si>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</si>
  <si>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</si>
  <si>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</si>
  <si>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</si>
  <si>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</si>
  <si>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</si>
  <si>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E1</t>
  </si>
  <si>
    <t>F1</t>
  </si>
  <si>
    <t>F2</t>
  </si>
  <si>
    <t>G1</t>
  </si>
  <si>
    <t>G2</t>
  </si>
  <si>
    <t>G3</t>
  </si>
  <si>
    <t>H1</t>
  </si>
  <si>
    <t>H2</t>
  </si>
  <si>
    <t>Currency: USD</t>
  </si>
  <si>
    <t>PAYMENT 3</t>
  </si>
  <si>
    <t>Signature Form</t>
  </si>
  <si>
    <t>Private reciept</t>
  </si>
  <si>
    <t xml:space="preserve">Catogery of Expenditure </t>
  </si>
  <si>
    <t>Reciept Number</t>
  </si>
  <si>
    <t>Average Exchange rate Used (1USD = 171.26 LKR)</t>
  </si>
  <si>
    <t>Company reciept</t>
  </si>
  <si>
    <t>Category / Item</t>
  </si>
  <si>
    <t>travel distance in kms.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</si>
  <si>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</si>
  <si>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</si>
  <si>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</si>
  <si>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</si>
  <si>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</si>
  <si>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</si>
  <si>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</si>
  <si>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</si>
  <si>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</si>
  <si>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Months</t>
  </si>
  <si>
    <t>Days of Work</t>
  </si>
  <si>
    <t>Participants</t>
  </si>
  <si>
    <t>10 Months</t>
  </si>
  <si>
    <t>A3</t>
  </si>
  <si>
    <t>A4</t>
  </si>
  <si>
    <t>50 Items</t>
  </si>
  <si>
    <t>250km</t>
  </si>
  <si>
    <t>Transport allowances for participants (Local Workshop in Binh Dinh)</t>
  </si>
  <si>
    <t>Transport for participants from 5 province (Local Workshop in Binh Dinh)</t>
  </si>
  <si>
    <t>Perdiem for participants (Local Workshop in Binh Dinh)</t>
  </si>
  <si>
    <t>34 mandays</t>
  </si>
  <si>
    <t>1815km</t>
  </si>
  <si>
    <t>nights</t>
  </si>
  <si>
    <t>Accommodation for participants  (Local Workshop in Binh Dinh)</t>
  </si>
  <si>
    <t>Transport (staffs and consultants)</t>
  </si>
  <si>
    <t>512Km</t>
  </si>
  <si>
    <t>Facilitators (Local Workshop in Binh Dinh)</t>
  </si>
  <si>
    <t>5 mandays</t>
  </si>
  <si>
    <t>Consultants fee (Local Workshop in Binh Dinh)</t>
  </si>
  <si>
    <t>Consultant fee (Local workshop in Binh Dinh)</t>
  </si>
  <si>
    <t>Transport Ha Noi to Binh Dinh (Local Workshop in Binh Dinh)</t>
  </si>
  <si>
    <t>roundtrip</t>
  </si>
  <si>
    <t>6 roundtrip</t>
  </si>
  <si>
    <t>Teabreak and luch for participants (Local workshop in Binh Dinh)</t>
  </si>
  <si>
    <t>47 persons</t>
  </si>
  <si>
    <t>Persons</t>
  </si>
  <si>
    <t>18 nights</t>
  </si>
  <si>
    <t>Hoang Yen Hotel - Vunue(Local workshop in Binh Dinh)</t>
  </si>
  <si>
    <t>Bao Son Hotel - Vunue (Country Workshop in Ha Noi)</t>
  </si>
  <si>
    <t>Teabreak and luch for participants (Country workshop in Ha Noi)</t>
  </si>
  <si>
    <t>52 persons</t>
  </si>
  <si>
    <t>Accommodation -  for participants (Country Workshop in Ha Noi)</t>
  </si>
  <si>
    <t>rooms</t>
  </si>
  <si>
    <t>12 rooms</t>
  </si>
  <si>
    <t>Translation (Country Workshop in Ha Noi)</t>
  </si>
  <si>
    <t>pages</t>
  </si>
  <si>
    <t>20pages</t>
  </si>
  <si>
    <t>Printing Banners (Country Workshop in Ha Noi)</t>
  </si>
  <si>
    <t>1539km</t>
  </si>
  <si>
    <t>55 Items</t>
  </si>
  <si>
    <t>Perdiem for participants (Country Workshop in HaNoi)</t>
  </si>
  <si>
    <t>28 mandays</t>
  </si>
  <si>
    <t>Transport for participants from province to HN(Country Workshop in HaNoi)</t>
  </si>
  <si>
    <t>Consultant fee from local (Country Workshop in Ha Noi)</t>
  </si>
  <si>
    <t>Facilitators  (Country Workshop in Ha Noi)</t>
  </si>
  <si>
    <t>12 mandays</t>
  </si>
  <si>
    <t>Food for participants- technical meeting in Hanoi  (Local Workshop in Binh Dinh)</t>
  </si>
  <si>
    <t>15 persons</t>
  </si>
  <si>
    <t>May-Sept 2018 and May 2019</t>
  </si>
  <si>
    <t>6 months</t>
  </si>
  <si>
    <t>3 months</t>
  </si>
  <si>
    <t>Rental Camera and take photos (Country workshop in Ha Noi)</t>
  </si>
  <si>
    <t>day</t>
  </si>
  <si>
    <t>1 day</t>
  </si>
  <si>
    <t>Document and photocopies (Local workshop in Binh Dinh)</t>
  </si>
  <si>
    <t>Document andphotocopies (Country Workshop in Ha Noi)</t>
  </si>
  <si>
    <t>Rental office</t>
  </si>
  <si>
    <t>Stationary</t>
  </si>
  <si>
    <t>Tel of office</t>
  </si>
  <si>
    <t>EMS</t>
  </si>
  <si>
    <t>Sept 2018 and May 2019</t>
  </si>
  <si>
    <t>2 month</t>
  </si>
  <si>
    <t>H3</t>
  </si>
  <si>
    <t>H4</t>
  </si>
  <si>
    <t>3 month</t>
  </si>
  <si>
    <t xml:space="preserve">May-July 2018 </t>
  </si>
  <si>
    <t>Transport (air ticket) for participants (Country Workshop in HaNoi)</t>
  </si>
  <si>
    <t>7 roundtrip</t>
  </si>
  <si>
    <t>Consultant fee (Country Workshop in Ha Noi)</t>
  </si>
  <si>
    <t>6month</t>
  </si>
  <si>
    <t>Eur 5379</t>
  </si>
  <si>
    <t>VND 142597290</t>
  </si>
  <si>
    <t>Eur 8956</t>
  </si>
  <si>
    <t>VND 235489064</t>
  </si>
  <si>
    <t>VND 89413324</t>
  </si>
  <si>
    <t>VND467499678</t>
  </si>
  <si>
    <t>Eur 3400</t>
  </si>
  <si>
    <t>USD 22000</t>
  </si>
  <si>
    <t>A1 - A4</t>
  </si>
  <si>
    <t>B1 - B9</t>
  </si>
  <si>
    <t>C1 -C8</t>
  </si>
  <si>
    <t>D1 -D5</t>
  </si>
  <si>
    <t>F1 - F2</t>
  </si>
  <si>
    <t>G1 - G3</t>
  </si>
  <si>
    <t>H1 - H6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</si>
</sst>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 yyyy"/>
    <numFmt numFmtId="174" formatCode="00"/>
    <numFmt numFmtId="175" formatCode="dd\-mmm\-yyyy"/>
    <numFmt numFmtId="176" formatCode="0,000"/>
    <numFmt numFmtId="177" formatCode="_(* #,##0.0_);_(* \(#,##0.0\);_(* &quot;-&quot;??_);_(@_)"/>
    <numFmt numFmtId="178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theme="0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/>
      <bottom style="thin">
        <color rgb="FF3F3F3F"/>
      </bottom>
    </border>
    <border>
      <left style="medium"/>
      <right/>
      <top/>
      <bottom style="medium"/>
    </border>
    <border>
      <left style="thin">
        <color indexed="63"/>
      </left>
      <right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0"/>
      </bottom>
    </border>
    <border>
      <left style="medium"/>
      <right/>
      <top style="thin">
        <color indexed="63"/>
      </top>
      <bottom style="thin">
        <color indexed="63"/>
      </bottom>
    </border>
    <border>
      <left style="thin">
        <color rgb="FF3F3F3F"/>
      </left>
      <right/>
      <top style="thin">
        <color rgb="FF3F3F3F"/>
      </top>
      <bottom/>
    </border>
    <border>
      <left style="thin"/>
      <right/>
      <top style="thin"/>
      <bottom style="thin"/>
    </border>
    <border>
      <left style="thin">
        <color indexed="63"/>
      </left>
      <right/>
      <top style="thin">
        <color theme="0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medium"/>
    </border>
    <border>
      <left style="thin">
        <color rgb="FF3F3F3F"/>
      </left>
      <right/>
      <top/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theme="0"/>
      </top>
      <bottom style="thin">
        <color indexed="63"/>
      </bottom>
    </border>
    <border>
      <left style="medium"/>
      <right style="thin">
        <color rgb="FF3F3F3F"/>
      </right>
      <top style="thin">
        <color rgb="FF3F3F3F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3" fillId="34" borderId="8" xfId="56" applyFont="1" applyFill="1" applyBorder="1" applyAlignment="1">
      <alignment horizontal="left" vertical="center"/>
    </xf>
    <xf numFmtId="0" fontId="3" fillId="34" borderId="10" xfId="56" applyFont="1" applyFill="1" applyBorder="1" applyAlignment="1">
      <alignment horizontal="left" vertical="center"/>
    </xf>
    <xf numFmtId="0" fontId="2" fillId="34" borderId="10" xfId="56" applyFont="1" applyFill="1" applyBorder="1" applyAlignment="1">
      <alignment horizontal="center" vertical="center"/>
    </xf>
    <xf numFmtId="0" fontId="2" fillId="35" borderId="11" xfId="56" applyFont="1" applyFill="1" applyBorder="1" applyAlignment="1">
      <alignment horizontal="center" vertical="center"/>
    </xf>
    <xf numFmtId="171" fontId="2" fillId="35" borderId="8" xfId="56" applyNumberFormat="1" applyFont="1" applyFill="1" applyBorder="1" applyAlignment="1">
      <alignment horizontal="left" vertical="center"/>
    </xf>
    <xf numFmtId="0" fontId="2" fillId="34" borderId="12" xfId="56" applyFont="1" applyFill="1" applyBorder="1" applyAlignment="1">
      <alignment horizontal="center" vertical="center"/>
    </xf>
    <xf numFmtId="9" fontId="3" fillId="34" borderId="8" xfId="56" applyNumberFormat="1" applyFont="1" applyFill="1" applyBorder="1" applyAlignment="1">
      <alignment horizontal="left" vertical="center"/>
    </xf>
    <xf numFmtId="0" fontId="2" fillId="34" borderId="13" xfId="56" applyFont="1" applyFill="1" applyBorder="1" applyAlignment="1">
      <alignment horizontal="center" vertical="center"/>
    </xf>
    <xf numFmtId="0" fontId="2" fillId="34" borderId="0" xfId="56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0" fillId="0" borderId="14" xfId="0" applyBorder="1" applyAlignment="1">
      <alignment/>
    </xf>
    <xf numFmtId="0" fontId="2" fillId="35" borderId="15" xfId="56" applyFont="1" applyFill="1" applyBorder="1" applyAlignment="1">
      <alignment horizontal="left" vertical="center" wrapText="1"/>
    </xf>
    <xf numFmtId="0" fontId="3" fillId="34" borderId="16" xfId="56" applyFont="1" applyFill="1" applyBorder="1" applyAlignment="1">
      <alignment horizontal="left" vertical="center"/>
    </xf>
    <xf numFmtId="174" fontId="0" fillId="0" borderId="0" xfId="0" applyNumberFormat="1" applyAlignment="1">
      <alignment/>
    </xf>
    <xf numFmtId="174" fontId="0" fillId="33" borderId="0" xfId="0" applyNumberFormat="1" applyFill="1" applyAlignment="1" applyProtection="1">
      <alignment/>
      <protection/>
    </xf>
    <xf numFmtId="174" fontId="2" fillId="35" borderId="8" xfId="56" applyNumberFormat="1" applyFont="1" applyFill="1" applyBorder="1" applyAlignment="1">
      <alignment horizontal="left" vertical="center"/>
    </xf>
    <xf numFmtId="174" fontId="3" fillId="34" borderId="8" xfId="56" applyNumberFormat="1" applyFont="1" applyFill="1" applyBorder="1" applyAlignment="1">
      <alignment horizontal="left" vertical="center"/>
    </xf>
    <xf numFmtId="174" fontId="2" fillId="34" borderId="0" xfId="56" applyNumberFormat="1" applyFont="1" applyFill="1" applyBorder="1" applyAlignment="1">
      <alignment vertical="center"/>
    </xf>
    <xf numFmtId="1" fontId="0" fillId="0" borderId="0" xfId="0" applyNumberFormat="1" applyAlignment="1">
      <alignment horizontal="left"/>
    </xf>
    <xf numFmtId="0" fontId="5" fillId="16" borderId="14" xfId="29" applyFont="1" applyBorder="1" applyAlignment="1">
      <alignment/>
    </xf>
    <xf numFmtId="0" fontId="30" fillId="36" borderId="17" xfId="0" applyFont="1" applyFill="1" applyBorder="1" applyAlignment="1" applyProtection="1">
      <alignment horizontal="center" vertical="top" wrapText="1"/>
      <protection/>
    </xf>
    <xf numFmtId="0" fontId="5" fillId="34" borderId="18" xfId="56" applyFont="1" applyFill="1" applyBorder="1" applyAlignment="1" applyProtection="1">
      <alignment/>
      <protection/>
    </xf>
    <xf numFmtId="0" fontId="5" fillId="35" borderId="10" xfId="56" applyFont="1" applyFill="1" applyBorder="1" applyAlignment="1">
      <alignment horizontal="center" vertical="center" wrapText="1"/>
    </xf>
    <xf numFmtId="0" fontId="7" fillId="35" borderId="8" xfId="56" applyFont="1" applyFill="1" applyBorder="1" applyAlignment="1">
      <alignment horizontal="center" vertical="center" wrapText="1"/>
    </xf>
    <xf numFmtId="3" fontId="7" fillId="35" borderId="8" xfId="56" applyNumberFormat="1" applyFont="1" applyFill="1" applyBorder="1" applyAlignment="1">
      <alignment horizontal="center" vertical="center" wrapText="1"/>
    </xf>
    <xf numFmtId="0" fontId="7" fillId="35" borderId="8" xfId="56" applyNumberFormat="1" applyFont="1" applyFill="1" applyBorder="1" applyAlignment="1">
      <alignment horizontal="center" vertical="center" wrapText="1"/>
    </xf>
    <xf numFmtId="174" fontId="7" fillId="35" borderId="8" xfId="56" applyNumberFormat="1" applyFont="1" applyFill="1" applyBorder="1" applyAlignment="1">
      <alignment horizontal="center" wrapText="1"/>
    </xf>
    <xf numFmtId="0" fontId="6" fillId="35" borderId="10" xfId="56" applyFont="1" applyFill="1" applyBorder="1" applyAlignment="1">
      <alignment horizontal="center" vertical="center" wrapText="1"/>
    </xf>
    <xf numFmtId="0" fontId="6" fillId="35" borderId="19" xfId="56" applyFont="1" applyFill="1" applyBorder="1" applyAlignment="1">
      <alignment horizontal="center" vertical="center" wrapText="1"/>
    </xf>
    <xf numFmtId="0" fontId="6" fillId="35" borderId="8" xfId="56" applyFont="1" applyFill="1" applyBorder="1" applyAlignment="1">
      <alignment horizontal="center" vertical="center" wrapText="1"/>
    </xf>
    <xf numFmtId="174" fontId="6" fillId="35" borderId="8" xfId="56" applyNumberFormat="1" applyFont="1" applyFill="1" applyBorder="1" applyAlignment="1">
      <alignment horizontal="right" vertical="top" wrapText="1"/>
    </xf>
    <xf numFmtId="3" fontId="6" fillId="35" borderId="8" xfId="56" applyNumberFormat="1" applyFont="1" applyFill="1" applyBorder="1" applyAlignment="1">
      <alignment horizontal="right" vertical="top" wrapText="1"/>
    </xf>
    <xf numFmtId="0" fontId="6" fillId="35" borderId="20" xfId="56" applyNumberFormat="1" applyFont="1" applyFill="1" applyBorder="1" applyAlignment="1">
      <alignment horizontal="left" vertical="top" wrapText="1"/>
    </xf>
    <xf numFmtId="0" fontId="5" fillId="34" borderId="21" xfId="56" applyFont="1" applyFill="1" applyBorder="1" applyAlignment="1">
      <alignment horizontal="center" vertical="center"/>
    </xf>
    <xf numFmtId="0" fontId="5" fillId="34" borderId="15" xfId="56" applyFont="1" applyFill="1" applyBorder="1" applyAlignment="1">
      <alignment horizontal="left" wrapText="1"/>
    </xf>
    <xf numFmtId="0" fontId="5" fillId="34" borderId="8" xfId="56" applyFont="1" applyFill="1" applyBorder="1" applyAlignment="1">
      <alignment horizontal="left" wrapText="1"/>
    </xf>
    <xf numFmtId="174" fontId="5" fillId="34" borderId="8" xfId="56" applyNumberFormat="1" applyFont="1" applyFill="1" applyBorder="1" applyAlignment="1">
      <alignment horizontal="left" wrapText="1"/>
    </xf>
    <xf numFmtId="0" fontId="6" fillId="37" borderId="8" xfId="56" applyFont="1" applyFill="1" applyBorder="1" applyAlignment="1">
      <alignment horizontal="left" vertical="center"/>
    </xf>
    <xf numFmtId="174" fontId="6" fillId="37" borderId="8" xfId="56" applyNumberFormat="1" applyFont="1" applyFill="1" applyBorder="1" applyAlignment="1">
      <alignment horizontal="left" vertical="center"/>
    </xf>
    <xf numFmtId="0" fontId="6" fillId="35" borderId="8" xfId="56" applyFont="1" applyFill="1" applyBorder="1" applyAlignment="1">
      <alignment horizontal="left" vertical="center"/>
    </xf>
    <xf numFmtId="0" fontId="30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174" fontId="6" fillId="35" borderId="8" xfId="56" applyNumberFormat="1" applyFont="1" applyFill="1" applyBorder="1" applyAlignment="1">
      <alignment horizontal="left" vertical="center"/>
    </xf>
    <xf numFmtId="0" fontId="5" fillId="34" borderId="16" xfId="56" applyFont="1" applyFill="1" applyBorder="1" applyAlignment="1">
      <alignment horizontal="center" vertical="center"/>
    </xf>
    <xf numFmtId="0" fontId="5" fillId="34" borderId="8" xfId="56" applyFont="1" applyFill="1" applyBorder="1" applyAlignment="1">
      <alignment horizontal="left" vertical="center"/>
    </xf>
    <xf numFmtId="174" fontId="5" fillId="34" borderId="8" xfId="56" applyNumberFormat="1" applyFont="1" applyFill="1" applyBorder="1" applyAlignment="1">
      <alignment horizontal="left" vertical="center"/>
    </xf>
    <xf numFmtId="171" fontId="6" fillId="35" borderId="8" xfId="56" applyNumberFormat="1" applyFont="1" applyFill="1" applyBorder="1" applyAlignment="1">
      <alignment horizontal="left" vertical="center"/>
    </xf>
    <xf numFmtId="0" fontId="30" fillId="4" borderId="14" xfId="17" applyFont="1" applyBorder="1" applyAlignment="1">
      <alignment/>
    </xf>
    <xf numFmtId="0" fontId="30" fillId="4" borderId="14" xfId="17" applyFont="1" applyBorder="1" applyAlignment="1">
      <alignment horizontal="left"/>
    </xf>
    <xf numFmtId="0" fontId="5" fillId="34" borderId="22" xfId="56" applyFont="1" applyFill="1" applyBorder="1" applyAlignment="1">
      <alignment horizontal="left" vertical="center"/>
    </xf>
    <xf numFmtId="174" fontId="5" fillId="34" borderId="22" xfId="56" applyNumberFormat="1" applyFont="1" applyFill="1" applyBorder="1" applyAlignment="1">
      <alignment horizontal="left" vertical="center"/>
    </xf>
    <xf numFmtId="0" fontId="6" fillId="35" borderId="10" xfId="56" applyNumberFormat="1" applyFont="1" applyFill="1" applyBorder="1" applyAlignment="1">
      <alignment horizontal="center" vertical="center"/>
    </xf>
    <xf numFmtId="2" fontId="6" fillId="35" borderId="8" xfId="56" applyNumberFormat="1" applyFont="1" applyFill="1" applyBorder="1" applyAlignment="1">
      <alignment horizontal="left" vertical="center"/>
    </xf>
    <xf numFmtId="49" fontId="6" fillId="37" borderId="10" xfId="56" applyNumberFormat="1" applyFont="1" applyFill="1" applyBorder="1" applyAlignment="1">
      <alignment horizontal="center" vertical="center"/>
    </xf>
    <xf numFmtId="0" fontId="30" fillId="10" borderId="0" xfId="23" applyFont="1" applyAlignment="1">
      <alignment/>
    </xf>
    <xf numFmtId="1" fontId="30" fillId="16" borderId="23" xfId="29" applyNumberFormat="1" applyFont="1" applyBorder="1" applyAlignment="1">
      <alignment horizontal="left" vertical="center"/>
    </xf>
    <xf numFmtId="0" fontId="30" fillId="16" borderId="14" xfId="29" applyFont="1" applyBorder="1" applyAlignment="1">
      <alignment/>
    </xf>
    <xf numFmtId="0" fontId="5" fillId="34" borderId="10" xfId="56" applyFont="1" applyFill="1" applyBorder="1" applyAlignment="1">
      <alignment horizontal="center" vertical="center"/>
    </xf>
    <xf numFmtId="2" fontId="6" fillId="35" borderId="14" xfId="56" applyNumberFormat="1" applyFont="1" applyFill="1" applyBorder="1" applyAlignment="1">
      <alignment horizontal="center" vertical="center"/>
    </xf>
    <xf numFmtId="0" fontId="6" fillId="35" borderId="15" xfId="56" applyFont="1" applyFill="1" applyBorder="1" applyAlignment="1">
      <alignment horizontal="left" vertical="center" wrapText="1"/>
    </xf>
    <xf numFmtId="171" fontId="6" fillId="35" borderId="23" xfId="56" applyNumberFormat="1" applyFont="1" applyFill="1" applyBorder="1" applyAlignment="1">
      <alignment horizontal="left" vertical="center"/>
    </xf>
    <xf numFmtId="0" fontId="30" fillId="0" borderId="14" xfId="0" applyFont="1" applyBorder="1" applyAlignment="1">
      <alignment/>
    </xf>
    <xf numFmtId="172" fontId="6" fillId="35" borderId="14" xfId="56" applyNumberFormat="1" applyFont="1" applyFill="1" applyBorder="1" applyAlignment="1">
      <alignment horizontal="center" vertical="center"/>
    </xf>
    <xf numFmtId="174" fontId="30" fillId="0" borderId="14" xfId="0" applyNumberFormat="1" applyFont="1" applyBorder="1" applyAlignment="1">
      <alignment/>
    </xf>
    <xf numFmtId="0" fontId="5" fillId="34" borderId="8" xfId="56" applyFont="1" applyFill="1" applyBorder="1" applyAlignment="1">
      <alignment horizontal="left" vertical="center" wrapText="1"/>
    </xf>
    <xf numFmtId="0" fontId="6" fillId="34" borderId="24" xfId="56" applyFont="1" applyFill="1" applyBorder="1" applyAlignment="1">
      <alignment horizontal="left" vertical="center"/>
    </xf>
    <xf numFmtId="171" fontId="6" fillId="38" borderId="8" xfId="56" applyNumberFormat="1" applyFont="1" applyFill="1" applyBorder="1" applyAlignment="1">
      <alignment horizontal="left" vertical="center"/>
    </xf>
    <xf numFmtId="0" fontId="2" fillId="35" borderId="25" xfId="56" applyFont="1" applyFill="1" applyBorder="1" applyAlignment="1">
      <alignment horizontal="center" vertical="center"/>
    </xf>
    <xf numFmtId="171" fontId="6" fillId="35" borderId="26" xfId="56" applyNumberFormat="1" applyFont="1" applyFill="1" applyBorder="1" applyAlignment="1">
      <alignment horizontal="left" vertical="center"/>
    </xf>
    <xf numFmtId="171" fontId="6" fillId="35" borderId="27" xfId="56" applyNumberFormat="1" applyFont="1" applyFill="1" applyBorder="1" applyAlignment="1">
      <alignment horizontal="left" vertical="center"/>
    </xf>
    <xf numFmtId="171" fontId="2" fillId="38" borderId="19" xfId="56" applyNumberFormat="1" applyFont="1" applyFill="1" applyBorder="1" applyAlignment="1">
      <alignment horizontal="left" vertical="center"/>
    </xf>
    <xf numFmtId="171" fontId="5" fillId="35" borderId="14" xfId="56" applyNumberFormat="1" applyFont="1" applyFill="1" applyBorder="1" applyAlignment="1">
      <alignment horizontal="left" vertical="center"/>
    </xf>
    <xf numFmtId="0" fontId="2" fillId="34" borderId="28" xfId="56" applyNumberFormat="1" applyFont="1" applyFill="1" applyBorder="1" applyAlignment="1">
      <alignment vertical="center"/>
    </xf>
    <xf numFmtId="176" fontId="56" fillId="0" borderId="0" xfId="0" applyNumberFormat="1" applyFont="1" applyAlignment="1">
      <alignment/>
    </xf>
    <xf numFmtId="0" fontId="5" fillId="34" borderId="14" xfId="56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38" fillId="16" borderId="14" xfId="29" applyBorder="1" applyAlignment="1">
      <alignment/>
    </xf>
    <xf numFmtId="0" fontId="52" fillId="16" borderId="14" xfId="29" applyFont="1" applyBorder="1" applyAlignment="1">
      <alignment/>
    </xf>
    <xf numFmtId="0" fontId="6" fillId="34" borderId="28" xfId="56" applyNumberFormat="1" applyFont="1" applyFill="1" applyBorder="1" applyAlignment="1">
      <alignment vertical="center"/>
    </xf>
    <xf numFmtId="0" fontId="6" fillId="34" borderId="29" xfId="56" applyNumberFormat="1" applyFont="1" applyFill="1" applyBorder="1" applyAlignment="1">
      <alignment vertical="center"/>
    </xf>
    <xf numFmtId="174" fontId="2" fillId="38" borderId="19" xfId="56" applyNumberFormat="1" applyFont="1" applyFill="1" applyBorder="1" applyAlignment="1">
      <alignment horizontal="left" vertical="center"/>
    </xf>
    <xf numFmtId="175" fontId="5" fillId="35" borderId="14" xfId="56" applyNumberFormat="1" applyFont="1" applyFill="1" applyBorder="1" applyAlignment="1">
      <alignment horizontal="left" vertical="center"/>
    </xf>
    <xf numFmtId="0" fontId="31" fillId="0" borderId="14" xfId="0" applyFont="1" applyBorder="1" applyAlignment="1">
      <alignment/>
    </xf>
    <xf numFmtId="0" fontId="2" fillId="34" borderId="14" xfId="56" applyNumberFormat="1" applyFont="1" applyFill="1" applyBorder="1" applyAlignment="1">
      <alignment vertical="center"/>
    </xf>
    <xf numFmtId="0" fontId="52" fillId="0" borderId="14" xfId="0" applyFont="1" applyBorder="1" applyAlignment="1">
      <alignment/>
    </xf>
    <xf numFmtId="171" fontId="52" fillId="16" borderId="14" xfId="29" applyNumberFormat="1" applyFont="1" applyBorder="1" applyAlignment="1">
      <alignment vertical="center"/>
    </xf>
    <xf numFmtId="0" fontId="5" fillId="34" borderId="23" xfId="56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6" fillId="37" borderId="23" xfId="56" applyFont="1" applyFill="1" applyBorder="1" applyAlignment="1">
      <alignment horizontal="center" vertical="center"/>
    </xf>
    <xf numFmtId="1" fontId="6" fillId="35" borderId="23" xfId="56" applyNumberFormat="1" applyFont="1" applyFill="1" applyBorder="1" applyAlignment="1">
      <alignment horizontal="center" vertical="center"/>
    </xf>
    <xf numFmtId="1" fontId="30" fillId="4" borderId="27" xfId="17" applyNumberFormat="1" applyFont="1" applyBorder="1" applyAlignment="1">
      <alignment horizontal="left"/>
    </xf>
    <xf numFmtId="0" fontId="5" fillId="34" borderId="30" xfId="56" applyFont="1" applyFill="1" applyBorder="1" applyAlignment="1">
      <alignment horizontal="left" vertical="center"/>
    </xf>
    <xf numFmtId="171" fontId="2" fillId="35" borderId="23" xfId="56" applyNumberFormat="1" applyFont="1" applyFill="1" applyBorder="1" applyAlignment="1">
      <alignment horizontal="left" vertical="center"/>
    </xf>
    <xf numFmtId="0" fontId="3" fillId="34" borderId="23" xfId="56" applyFont="1" applyFill="1" applyBorder="1" applyAlignment="1">
      <alignment horizontal="left" vertical="center"/>
    </xf>
    <xf numFmtId="171" fontId="2" fillId="38" borderId="23" xfId="56" applyNumberFormat="1" applyFont="1" applyFill="1" applyBorder="1" applyAlignment="1">
      <alignment horizontal="left" vertical="center"/>
    </xf>
    <xf numFmtId="0" fontId="5" fillId="34" borderId="31" xfId="56" applyNumberFormat="1" applyFont="1" applyFill="1" applyBorder="1" applyAlignment="1">
      <alignment horizontal="left" wrapText="1"/>
    </xf>
    <xf numFmtId="0" fontId="2" fillId="34" borderId="32" xfId="56" applyNumberFormat="1" applyFont="1" applyFill="1" applyBorder="1" applyAlignment="1">
      <alignment vertical="center"/>
    </xf>
    <xf numFmtId="0" fontId="6" fillId="35" borderId="14" xfId="56" applyFont="1" applyFill="1" applyBorder="1" applyAlignment="1">
      <alignment horizontal="center" vertical="center"/>
    </xf>
    <xf numFmtId="171" fontId="6" fillId="35" borderId="14" xfId="56" applyNumberFormat="1" applyFont="1" applyFill="1" applyBorder="1" applyAlignment="1">
      <alignment horizontal="left" vertical="center"/>
    </xf>
    <xf numFmtId="171" fontId="2" fillId="35" borderId="14" xfId="56" applyNumberFormat="1" applyFont="1" applyFill="1" applyBorder="1" applyAlignment="1">
      <alignment horizontal="left" vertical="center"/>
    </xf>
    <xf numFmtId="0" fontId="3" fillId="34" borderId="14" xfId="56" applyFont="1" applyFill="1" applyBorder="1" applyAlignment="1">
      <alignment horizontal="left" vertical="center"/>
    </xf>
    <xf numFmtId="171" fontId="2" fillId="38" borderId="14" xfId="56" applyNumberFormat="1" applyFont="1" applyFill="1" applyBorder="1" applyAlignment="1">
      <alignment horizontal="left" vertical="center"/>
    </xf>
    <xf numFmtId="0" fontId="57" fillId="0" borderId="14" xfId="0" applyFont="1" applyBorder="1" applyAlignment="1">
      <alignment/>
    </xf>
    <xf numFmtId="0" fontId="58" fillId="39" borderId="14" xfId="0" applyFont="1" applyFill="1" applyBorder="1" applyAlignment="1">
      <alignment vertical="center"/>
    </xf>
    <xf numFmtId="0" fontId="58" fillId="39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/>
    </xf>
    <xf numFmtId="178" fontId="5" fillId="35" borderId="8" xfId="42" applyNumberFormat="1" applyFont="1" applyFill="1" applyBorder="1" applyAlignment="1">
      <alignment horizontal="left" vertical="center"/>
    </xf>
    <xf numFmtId="178" fontId="0" fillId="0" borderId="0" xfId="42" applyNumberFormat="1" applyFont="1" applyAlignment="1">
      <alignment/>
    </xf>
    <xf numFmtId="178" fontId="0" fillId="33" borderId="0" xfId="42" applyNumberFormat="1" applyFont="1" applyFill="1" applyAlignment="1" applyProtection="1">
      <alignment/>
      <protection/>
    </xf>
    <xf numFmtId="178" fontId="7" fillId="35" borderId="8" xfId="42" applyNumberFormat="1" applyFont="1" applyFill="1" applyBorder="1" applyAlignment="1">
      <alignment horizontal="center" vertical="center" wrapText="1"/>
    </xf>
    <xf numFmtId="178" fontId="6" fillId="35" borderId="8" xfId="42" applyNumberFormat="1" applyFont="1" applyFill="1" applyBorder="1" applyAlignment="1">
      <alignment vertical="center"/>
    </xf>
    <xf numFmtId="178" fontId="5" fillId="34" borderId="8" xfId="42" applyNumberFormat="1" applyFont="1" applyFill="1" applyBorder="1" applyAlignment="1">
      <alignment vertical="center"/>
    </xf>
    <xf numFmtId="178" fontId="5" fillId="35" borderId="8" xfId="42" applyNumberFormat="1" applyFont="1" applyFill="1" applyBorder="1" applyAlignment="1">
      <alignment horizontal="center" vertical="center"/>
    </xf>
    <xf numFmtId="178" fontId="5" fillId="34" borderId="8" xfId="42" applyNumberFormat="1" applyFont="1" applyFill="1" applyBorder="1" applyAlignment="1">
      <alignment horizontal="left" vertical="center"/>
    </xf>
    <xf numFmtId="178" fontId="31" fillId="4" borderId="14" xfId="42" applyNumberFormat="1" applyFont="1" applyFill="1" applyBorder="1" applyAlignment="1">
      <alignment horizontal="left"/>
    </xf>
    <xf numFmtId="178" fontId="5" fillId="34" borderId="22" xfId="42" applyNumberFormat="1" applyFont="1" applyFill="1" applyBorder="1" applyAlignment="1">
      <alignment horizontal="left" vertical="center"/>
    </xf>
    <xf numFmtId="178" fontId="31" fillId="16" borderId="8" xfId="42" applyNumberFormat="1" applyFont="1" applyFill="1" applyBorder="1" applyAlignment="1">
      <alignment horizontal="left"/>
    </xf>
    <xf numFmtId="178" fontId="3" fillId="34" borderId="8" xfId="42" applyNumberFormat="1" applyFont="1" applyFill="1" applyBorder="1" applyAlignment="1">
      <alignment horizontal="left" vertical="center"/>
    </xf>
    <xf numFmtId="178" fontId="2" fillId="38" borderId="8" xfId="42" applyNumberFormat="1" applyFont="1" applyFill="1" applyBorder="1" applyAlignment="1">
      <alignment horizontal="left" vertical="center"/>
    </xf>
    <xf numFmtId="178" fontId="2" fillId="35" borderId="8" xfId="42" applyNumberFormat="1" applyFont="1" applyFill="1" applyBorder="1" applyAlignment="1">
      <alignment horizontal="left" vertical="center"/>
    </xf>
    <xf numFmtId="178" fontId="2" fillId="34" borderId="33" xfId="42" applyNumberFormat="1" applyFont="1" applyFill="1" applyBorder="1" applyAlignment="1">
      <alignment vertical="center"/>
    </xf>
    <xf numFmtId="178" fontId="2" fillId="34" borderId="0" xfId="42" applyNumberFormat="1" applyFont="1" applyFill="1" applyBorder="1" applyAlignment="1">
      <alignment vertical="center"/>
    </xf>
    <xf numFmtId="178" fontId="0" fillId="0" borderId="0" xfId="42" applyNumberFormat="1" applyFont="1" applyAlignment="1">
      <alignment horizontal="left"/>
    </xf>
    <xf numFmtId="178" fontId="0" fillId="33" borderId="0" xfId="42" applyNumberFormat="1" applyFont="1" applyFill="1" applyAlignment="1" applyProtection="1">
      <alignment horizontal="left"/>
      <protection/>
    </xf>
    <xf numFmtId="178" fontId="7" fillId="35" borderId="8" xfId="42" applyNumberFormat="1" applyFont="1" applyFill="1" applyBorder="1" applyAlignment="1">
      <alignment horizontal="left" vertical="center" wrapText="1"/>
    </xf>
    <xf numFmtId="178" fontId="6" fillId="35" borderId="8" xfId="42" applyNumberFormat="1" applyFont="1" applyFill="1" applyBorder="1" applyAlignment="1">
      <alignment horizontal="left" vertical="top" wrapText="1"/>
    </xf>
    <xf numFmtId="178" fontId="5" fillId="34" borderId="8" xfId="42" applyNumberFormat="1" applyFont="1" applyFill="1" applyBorder="1" applyAlignment="1">
      <alignment horizontal="left" wrapText="1"/>
    </xf>
    <xf numFmtId="178" fontId="31" fillId="0" borderId="0" xfId="42" applyNumberFormat="1" applyFont="1" applyAlignment="1">
      <alignment horizontal="left"/>
    </xf>
    <xf numFmtId="178" fontId="5" fillId="35" borderId="15" xfId="42" applyNumberFormat="1" applyFont="1" applyFill="1" applyBorder="1" applyAlignment="1">
      <alignment horizontal="left" vertical="center"/>
    </xf>
    <xf numFmtId="178" fontId="2" fillId="34" borderId="33" xfId="42" applyNumberFormat="1" applyFont="1" applyFill="1" applyBorder="1" applyAlignment="1">
      <alignment horizontal="left" vertical="center"/>
    </xf>
    <xf numFmtId="178" fontId="2" fillId="34" borderId="0" xfId="42" applyNumberFormat="1" applyFont="1" applyFill="1" applyBorder="1" applyAlignment="1">
      <alignment horizontal="left" vertical="center"/>
    </xf>
    <xf numFmtId="174" fontId="31" fillId="0" borderId="14" xfId="0" applyNumberFormat="1" applyFont="1" applyBorder="1" applyAlignment="1">
      <alignment/>
    </xf>
    <xf numFmtId="0" fontId="6" fillId="40" borderId="10" xfId="56" applyFont="1" applyFill="1" applyBorder="1" applyAlignment="1">
      <alignment horizontal="center" vertical="center"/>
    </xf>
    <xf numFmtId="0" fontId="6" fillId="40" borderId="8" xfId="56" applyFont="1" applyFill="1" applyBorder="1" applyAlignment="1">
      <alignment horizontal="left" vertical="center"/>
    </xf>
    <xf numFmtId="171" fontId="6" fillId="40" borderId="8" xfId="56" applyNumberFormat="1" applyFont="1" applyFill="1" applyBorder="1" applyAlignment="1">
      <alignment horizontal="left" vertical="center"/>
    </xf>
    <xf numFmtId="174" fontId="6" fillId="40" borderId="8" xfId="56" applyNumberFormat="1" applyFont="1" applyFill="1" applyBorder="1" applyAlignment="1">
      <alignment horizontal="left" vertical="center"/>
    </xf>
    <xf numFmtId="178" fontId="6" fillId="40" borderId="8" xfId="42" applyNumberFormat="1" applyFont="1" applyFill="1" applyBorder="1" applyAlignment="1">
      <alignment horizontal="left" vertical="center"/>
    </xf>
    <xf numFmtId="0" fontId="6" fillId="40" borderId="23" xfId="56" applyFont="1" applyFill="1" applyBorder="1" applyAlignment="1">
      <alignment horizontal="center" vertical="center"/>
    </xf>
    <xf numFmtId="171" fontId="6" fillId="40" borderId="14" xfId="56" applyNumberFormat="1" applyFont="1" applyFill="1" applyBorder="1" applyAlignment="1">
      <alignment horizontal="left" vertical="center"/>
    </xf>
    <xf numFmtId="0" fontId="0" fillId="41" borderId="0" xfId="0" applyFill="1" applyAlignment="1">
      <alignment/>
    </xf>
    <xf numFmtId="0" fontId="59" fillId="41" borderId="14" xfId="0" applyFont="1" applyFill="1" applyBorder="1" applyAlignment="1">
      <alignment horizontal="center" vertical="center"/>
    </xf>
    <xf numFmtId="0" fontId="60" fillId="41" borderId="14" xfId="0" applyFont="1" applyFill="1" applyBorder="1" applyAlignment="1">
      <alignment/>
    </xf>
    <xf numFmtId="0" fontId="59" fillId="41" borderId="14" xfId="0" applyFont="1" applyFill="1" applyBorder="1" applyAlignment="1">
      <alignment vertical="center" wrapText="1"/>
    </xf>
    <xf numFmtId="0" fontId="56" fillId="41" borderId="14" xfId="0" applyFont="1" applyFill="1" applyBorder="1" applyAlignment="1">
      <alignment/>
    </xf>
    <xf numFmtId="0" fontId="58" fillId="41" borderId="14" xfId="0" applyFont="1" applyFill="1" applyBorder="1" applyAlignment="1">
      <alignment vertical="center" wrapText="1"/>
    </xf>
    <xf numFmtId="0" fontId="56" fillId="41" borderId="0" xfId="0" applyFont="1" applyFill="1" applyBorder="1" applyAlignment="1">
      <alignment vertical="center" wrapText="1"/>
    </xf>
    <xf numFmtId="0" fontId="8" fillId="40" borderId="8" xfId="56" applyNumberFormat="1" applyFont="1" applyFill="1" applyBorder="1" applyAlignment="1">
      <alignment horizontal="left" vertical="distributed" shrinkToFit="1"/>
    </xf>
    <xf numFmtId="0" fontId="57" fillId="41" borderId="0" xfId="0" applyFont="1" applyFill="1" applyBorder="1" applyAlignment="1">
      <alignment horizontal="right" vertical="center" wrapText="1"/>
    </xf>
    <xf numFmtId="171" fontId="6" fillId="40" borderId="23" xfId="56" applyNumberFormat="1" applyFont="1" applyFill="1" applyBorder="1" applyAlignment="1">
      <alignment horizontal="left" vertical="center"/>
    </xf>
    <xf numFmtId="3" fontId="57" fillId="41" borderId="0" xfId="0" applyNumberFormat="1" applyFont="1" applyFill="1" applyBorder="1" applyAlignment="1">
      <alignment horizontal="right" vertical="center" wrapText="1"/>
    </xf>
    <xf numFmtId="3" fontId="0" fillId="41" borderId="0" xfId="0" applyNumberFormat="1" applyFill="1" applyAlignment="1">
      <alignment/>
    </xf>
    <xf numFmtId="0" fontId="6" fillId="40" borderId="10" xfId="56" applyNumberFormat="1" applyFont="1" applyFill="1" applyBorder="1" applyAlignment="1">
      <alignment horizontal="center" vertical="center"/>
    </xf>
    <xf numFmtId="2" fontId="6" fillId="40" borderId="8" xfId="56" applyNumberFormat="1" applyFont="1" applyFill="1" applyBorder="1" applyAlignment="1">
      <alignment horizontal="left" vertical="center"/>
    </xf>
    <xf numFmtId="0" fontId="56" fillId="41" borderId="0" xfId="0" applyFont="1" applyFill="1" applyAlignment="1">
      <alignment/>
    </xf>
    <xf numFmtId="0" fontId="56" fillId="41" borderId="0" xfId="0" applyFont="1" applyFill="1" applyBorder="1" applyAlignment="1">
      <alignment/>
    </xf>
    <xf numFmtId="0" fontId="30" fillId="41" borderId="8" xfId="17" applyFont="1" applyFill="1" applyBorder="1" applyAlignment="1">
      <alignment horizontal="left" vertical="center"/>
    </xf>
    <xf numFmtId="0" fontId="6" fillId="40" borderId="8" xfId="56" applyFont="1" applyFill="1" applyBorder="1" applyAlignment="1">
      <alignment horizontal="left" vertical="center" wrapText="1"/>
    </xf>
    <xf numFmtId="176" fontId="56" fillId="41" borderId="0" xfId="0" applyNumberFormat="1" applyFont="1" applyFill="1" applyAlignment="1">
      <alignment/>
    </xf>
    <xf numFmtId="172" fontId="6" fillId="40" borderId="14" xfId="56" applyNumberFormat="1" applyFont="1" applyFill="1" applyBorder="1" applyAlignment="1">
      <alignment horizontal="center" vertical="center"/>
    </xf>
    <xf numFmtId="0" fontId="6" fillId="40" borderId="15" xfId="56" applyFont="1" applyFill="1" applyBorder="1" applyAlignment="1">
      <alignment horizontal="left" vertical="center" wrapText="1"/>
    </xf>
    <xf numFmtId="174" fontId="6" fillId="40" borderId="19" xfId="56" applyNumberFormat="1" applyFont="1" applyFill="1" applyBorder="1" applyAlignment="1">
      <alignment horizontal="left" vertical="center"/>
    </xf>
    <xf numFmtId="178" fontId="6" fillId="40" borderId="15" xfId="42" applyNumberFormat="1" applyFont="1" applyFill="1" applyBorder="1" applyAlignment="1">
      <alignment horizontal="left" vertical="center"/>
    </xf>
    <xf numFmtId="2" fontId="6" fillId="40" borderId="14" xfId="56" applyNumberFormat="1" applyFont="1" applyFill="1" applyBorder="1" applyAlignment="1">
      <alignment horizontal="center" vertical="center"/>
    </xf>
    <xf numFmtId="178" fontId="5" fillId="40" borderId="8" xfId="42" applyNumberFormat="1" applyFont="1" applyFill="1" applyBorder="1" applyAlignment="1">
      <alignment horizontal="left" vertical="center"/>
    </xf>
    <xf numFmtId="0" fontId="5" fillId="40" borderId="10" xfId="56" applyFont="1" applyFill="1" applyBorder="1" applyAlignment="1">
      <alignment horizontal="center" vertical="center"/>
    </xf>
    <xf numFmtId="0" fontId="5" fillId="40" borderId="8" xfId="56" applyFont="1" applyFill="1" applyBorder="1" applyAlignment="1">
      <alignment horizontal="left" vertical="center"/>
    </xf>
    <xf numFmtId="174" fontId="5" fillId="40" borderId="8" xfId="56" applyNumberFormat="1" applyFont="1" applyFill="1" applyBorder="1" applyAlignment="1">
      <alignment horizontal="left" vertical="center"/>
    </xf>
    <xf numFmtId="0" fontId="5" fillId="40" borderId="23" xfId="56" applyFont="1" applyFill="1" applyBorder="1" applyAlignment="1">
      <alignment horizontal="left" vertical="center"/>
    </xf>
    <xf numFmtId="0" fontId="5" fillId="40" borderId="14" xfId="56" applyFont="1" applyFill="1" applyBorder="1" applyAlignment="1">
      <alignment horizontal="left" vertical="center"/>
    </xf>
    <xf numFmtId="178" fontId="0" fillId="41" borderId="0" xfId="42" applyNumberFormat="1" applyFont="1" applyFill="1" applyAlignment="1">
      <alignment horizontal="left"/>
    </xf>
    <xf numFmtId="178" fontId="0" fillId="41" borderId="0" xfId="42" applyNumberFormat="1" applyFont="1" applyFill="1" applyAlignment="1">
      <alignment/>
    </xf>
    <xf numFmtId="172" fontId="6" fillId="40" borderId="0" xfId="56" applyNumberFormat="1" applyFont="1" applyFill="1" applyBorder="1" applyAlignment="1">
      <alignment horizontal="center" vertical="center"/>
    </xf>
    <xf numFmtId="0" fontId="2" fillId="40" borderId="15" xfId="56" applyFont="1" applyFill="1" applyBorder="1" applyAlignment="1">
      <alignment horizontal="left" vertical="center" wrapText="1"/>
    </xf>
    <xf numFmtId="0" fontId="5" fillId="40" borderId="34" xfId="56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center"/>
    </xf>
    <xf numFmtId="0" fontId="6" fillId="40" borderId="23" xfId="56" applyFont="1" applyFill="1" applyBorder="1" applyAlignment="1">
      <alignment horizontal="left" vertical="center"/>
    </xf>
    <xf numFmtId="171" fontId="2" fillId="40" borderId="8" xfId="56" applyNumberFormat="1" applyFont="1" applyFill="1" applyBorder="1" applyAlignment="1">
      <alignment horizontal="left" vertical="center"/>
    </xf>
    <xf numFmtId="0" fontId="30" fillId="41" borderId="0" xfId="0" applyFont="1" applyFill="1" applyAlignment="1">
      <alignment/>
    </xf>
    <xf numFmtId="0" fontId="9" fillId="41" borderId="0" xfId="0" applyFont="1" applyFill="1" applyAlignment="1">
      <alignment/>
    </xf>
    <xf numFmtId="0" fontId="10" fillId="41" borderId="0" xfId="0" applyFont="1" applyFill="1" applyBorder="1" applyAlignment="1">
      <alignment horizontal="right" vertical="center" wrapText="1"/>
    </xf>
    <xf numFmtId="0" fontId="6" fillId="40" borderId="22" xfId="56" applyFont="1" applyFill="1" applyBorder="1" applyAlignment="1">
      <alignment horizontal="left" vertical="center"/>
    </xf>
    <xf numFmtId="0" fontId="9" fillId="40" borderId="8" xfId="56" applyFont="1" applyFill="1" applyBorder="1" applyAlignment="1">
      <alignment horizontal="left" vertical="center"/>
    </xf>
    <xf numFmtId="178" fontId="5" fillId="40" borderId="8" xfId="42" applyNumberFormat="1" applyFont="1" applyFill="1" applyBorder="1" applyAlignment="1">
      <alignment horizontal="center" vertical="center"/>
    </xf>
    <xf numFmtId="0" fontId="6" fillId="40" borderId="14" xfId="56" applyNumberFormat="1" applyFont="1" applyFill="1" applyBorder="1" applyAlignment="1">
      <alignment horizontal="left" wrapText="1"/>
    </xf>
    <xf numFmtId="0" fontId="30" fillId="36" borderId="14" xfId="0" applyFont="1" applyFill="1" applyBorder="1" applyAlignment="1" applyProtection="1">
      <alignment horizontal="center" vertical="top"/>
      <protection locked="0"/>
    </xf>
    <xf numFmtId="0" fontId="30" fillId="36" borderId="35" xfId="0" applyFont="1" applyFill="1" applyBorder="1" applyAlignment="1" applyProtection="1">
      <alignment horizontal="center" vertical="top"/>
      <protection locked="0"/>
    </xf>
    <xf numFmtId="0" fontId="6" fillId="34" borderId="36" xfId="56" applyFont="1" applyFill="1" applyBorder="1" applyAlignment="1" applyProtection="1">
      <alignment horizontal="center" wrapText="1"/>
      <protection/>
    </xf>
    <xf numFmtId="0" fontId="6" fillId="34" borderId="14" xfId="56" applyFont="1" applyFill="1" applyBorder="1" applyAlignment="1" applyProtection="1">
      <alignment horizontal="center" wrapText="1"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41" borderId="37" xfId="0" applyFont="1" applyFill="1" applyBorder="1" applyAlignment="1" applyProtection="1">
      <alignment horizontal="center"/>
      <protection/>
    </xf>
    <xf numFmtId="0" fontId="0" fillId="42" borderId="13" xfId="0" applyFont="1" applyFill="1" applyBorder="1" applyAlignment="1" applyProtection="1">
      <alignment horizontal="left"/>
      <protection/>
    </xf>
    <xf numFmtId="0" fontId="0" fillId="42" borderId="0" xfId="0" applyFont="1" applyFill="1" applyBorder="1" applyAlignment="1" applyProtection="1">
      <alignment horizontal="left"/>
      <protection/>
    </xf>
    <xf numFmtId="171" fontId="4" fillId="34" borderId="38" xfId="56" applyNumberFormat="1" applyFont="1" applyFill="1" applyBorder="1" applyAlignment="1">
      <alignment horizontal="center"/>
    </xf>
    <xf numFmtId="171" fontId="4" fillId="34" borderId="0" xfId="56" applyNumberFormat="1" applyFont="1" applyFill="1" applyBorder="1" applyAlignment="1">
      <alignment horizontal="center"/>
    </xf>
    <xf numFmtId="0" fontId="30" fillId="36" borderId="14" xfId="0" applyFont="1" applyFill="1" applyBorder="1" applyAlignment="1" applyProtection="1">
      <alignment horizontal="left" vertical="top"/>
      <protection locked="0"/>
    </xf>
    <xf numFmtId="0" fontId="30" fillId="36" borderId="35" xfId="0" applyFont="1" applyFill="1" applyBorder="1" applyAlignment="1" applyProtection="1">
      <alignment horizontal="left" vertical="top"/>
      <protection locked="0"/>
    </xf>
    <xf numFmtId="171" fontId="6" fillId="34" borderId="36" xfId="56" applyNumberFormat="1" applyFont="1" applyFill="1" applyBorder="1" applyAlignment="1" applyProtection="1">
      <alignment horizontal="center" vertical="center" wrapText="1"/>
      <protection/>
    </xf>
    <xf numFmtId="171" fontId="6" fillId="34" borderId="14" xfId="56" applyNumberFormat="1" applyFont="1" applyFill="1" applyBorder="1" applyAlignment="1" applyProtection="1">
      <alignment horizontal="center" vertical="center" wrapText="1"/>
      <protection/>
    </xf>
    <xf numFmtId="0" fontId="62" fillId="43" borderId="14" xfId="0" applyFont="1" applyFill="1" applyBorder="1" applyAlignment="1">
      <alignment horizontal="center"/>
    </xf>
    <xf numFmtId="0" fontId="63" fillId="44" borderId="14" xfId="0" applyFont="1" applyFill="1" applyBorder="1" applyAlignment="1">
      <alignment vertical="top" wrapText="1"/>
    </xf>
    <xf numFmtId="0" fontId="0" fillId="44" borderId="14" xfId="0" applyFill="1" applyBorder="1" applyAlignment="1">
      <alignment vertical="top" wrapText="1"/>
    </xf>
    <xf numFmtId="0" fontId="0" fillId="33" borderId="0" xfId="0" applyFill="1" applyBorder="1" applyAlignment="1" applyProtection="1">
      <alignment horizontal="center"/>
      <protection/>
    </xf>
    <xf numFmtId="0" fontId="31" fillId="36" borderId="39" xfId="0" applyFont="1" applyFill="1" applyBorder="1" applyAlignment="1" applyProtection="1">
      <alignment horizontal="center" vertical="top" wrapText="1"/>
      <protection/>
    </xf>
    <xf numFmtId="0" fontId="31" fillId="36" borderId="40" xfId="0" applyFont="1" applyFill="1" applyBorder="1" applyAlignment="1" applyProtection="1">
      <alignment horizontal="center" vertical="top" wrapText="1"/>
      <protection/>
    </xf>
    <xf numFmtId="0" fontId="31" fillId="36" borderId="41" xfId="0" applyFont="1" applyFill="1" applyBorder="1" applyAlignment="1" applyProtection="1">
      <alignment horizontal="center" vertical="top" wrapText="1"/>
      <protection/>
    </xf>
    <xf numFmtId="0" fontId="0" fillId="42" borderId="13" xfId="0" applyFont="1" applyFill="1" applyBorder="1" applyAlignment="1" applyProtection="1">
      <alignment horizontal="center"/>
      <protection/>
    </xf>
    <xf numFmtId="0" fontId="0" fillId="42" borderId="0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horizontal="left"/>
      <protection/>
    </xf>
    <xf numFmtId="0" fontId="0" fillId="41" borderId="37" xfId="0" applyFont="1" applyFill="1" applyBorder="1" applyAlignment="1" applyProtection="1">
      <alignment horizontal="left"/>
      <protection/>
    </xf>
    <xf numFmtId="0" fontId="0" fillId="42" borderId="17" xfId="0" applyFont="1" applyFill="1" applyBorder="1" applyAlignment="1" applyProtection="1">
      <alignment horizontal="center"/>
      <protection/>
    </xf>
    <xf numFmtId="0" fontId="0" fillId="42" borderId="42" xfId="0" applyFont="1" applyFill="1" applyBorder="1" applyAlignment="1" applyProtection="1">
      <alignment horizontal="center"/>
      <protection/>
    </xf>
    <xf numFmtId="0" fontId="0" fillId="41" borderId="42" xfId="0" applyFont="1" applyFill="1" applyBorder="1" applyAlignment="1" applyProtection="1">
      <alignment horizontal="center"/>
      <protection/>
    </xf>
    <xf numFmtId="0" fontId="0" fillId="41" borderId="43" xfId="0" applyFont="1" applyFill="1" applyBorder="1" applyAlignment="1" applyProtection="1">
      <alignment horizontal="center"/>
      <protection/>
    </xf>
    <xf numFmtId="0" fontId="30" fillId="36" borderId="44" xfId="0" applyFont="1" applyFill="1" applyBorder="1" applyAlignment="1" applyProtection="1">
      <alignment horizontal="center" vertical="top"/>
      <protection locked="0"/>
    </xf>
    <xf numFmtId="0" fontId="30" fillId="36" borderId="42" xfId="0" applyFont="1" applyFill="1" applyBorder="1" applyAlignment="1" applyProtection="1">
      <alignment horizontal="center" vertical="top"/>
      <protection locked="0"/>
    </xf>
    <xf numFmtId="0" fontId="30" fillId="36" borderId="43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IRA\IRDE\2015\Belgium%20Project\Baby04\LoA_Kiribati\Financial%20report%20LoA%20Examp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al%20report%20LoA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994\Downloads\ICSF_FAO%202018%20_MCD%20Budget_submit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Contacts &amp; Payment history"/>
      <sheetName val="3. Resources-based LoA budget"/>
      <sheetName val="Sheet1"/>
      <sheetName val="6. Final financial statement"/>
    </sheetNames>
    <sheetDataSet>
      <sheetData sheetId="2">
        <row r="2">
          <cell r="Q2" t="str">
            <v>AED                 - United Arab Emirates Dirham</v>
          </cell>
        </row>
        <row r="3">
          <cell r="Q3" t="str">
            <v>AFN                 - Afghanistan Afghani</v>
          </cell>
        </row>
        <row r="4">
          <cell r="Q4" t="str">
            <v>ALL                  - Albania Lek</v>
          </cell>
        </row>
        <row r="5">
          <cell r="Q5" t="str">
            <v>AMD                - Armenia Dram</v>
          </cell>
        </row>
        <row r="6">
          <cell r="E6" t="str">
            <v>Person-days</v>
          </cell>
          <cell r="Q6" t="str">
            <v>ANG                - Netherlands Antilles Guilder</v>
          </cell>
        </row>
        <row r="7">
          <cell r="E7" t="str">
            <v>Person-months</v>
          </cell>
          <cell r="Q7" t="str">
            <v>AOA                - Angola Kwanza</v>
          </cell>
        </row>
        <row r="8">
          <cell r="E8" t="str">
            <v>Person-year</v>
          </cell>
          <cell r="Q8" t="str">
            <v>ARS                - Argentina Peso</v>
          </cell>
        </row>
        <row r="9">
          <cell r="E9" t="str">
            <v>Hours</v>
          </cell>
          <cell r="Q9" t="str">
            <v>AUD                - Australia Dollar</v>
          </cell>
        </row>
        <row r="10">
          <cell r="Q10" t="str">
            <v>AWG               - Aruba Guilder</v>
          </cell>
        </row>
        <row r="11">
          <cell r="Q11" t="str">
            <v>AZN                 - Azerbaijan New Manat</v>
          </cell>
        </row>
        <row r="12">
          <cell r="Q12" t="str">
            <v>BAM                - Bosnia and Herzegovina Convertible Marka</v>
          </cell>
        </row>
        <row r="13">
          <cell r="Q13" t="str">
            <v>BBD                - Barbados Dollar</v>
          </cell>
        </row>
        <row r="14">
          <cell r="Q14" t="str">
            <v>BDT                 - Bangladesh Taka</v>
          </cell>
        </row>
        <row r="15">
          <cell r="B15" t="str">
            <v>Senior Technical Expert(s)</v>
          </cell>
          <cell r="Q15" t="str">
            <v>BGN                - Bulgaria Lev</v>
          </cell>
        </row>
        <row r="16">
          <cell r="B16" t="str">
            <v>Junior Technical Expert(s)</v>
          </cell>
          <cell r="Q16" t="str">
            <v>BHD                - Bahrain Dinar</v>
          </cell>
        </row>
        <row r="17">
          <cell r="B17" t="str">
            <v>Senior Administrative Staff</v>
          </cell>
          <cell r="Q17" t="str">
            <v>BIF                  - Burundi Franc</v>
          </cell>
        </row>
        <row r="18">
          <cell r="B18" t="str">
            <v>Junior Administrative Staff</v>
          </cell>
          <cell r="Q18" t="str">
            <v>BMD                - Bermuda Dollar</v>
          </cell>
        </row>
        <row r="19">
          <cell r="B19" t="str">
            <v>Other (please specify):</v>
          </cell>
          <cell r="Q19" t="str">
            <v>BND                - Brunei Darussalam Dollar</v>
          </cell>
        </row>
        <row r="20">
          <cell r="Q20" t="str">
            <v>BOB                - Bolivia Boliviano</v>
          </cell>
        </row>
        <row r="21">
          <cell r="Q21" t="str">
            <v>BRL                 - Brazil Real</v>
          </cell>
        </row>
        <row r="22">
          <cell r="Q22" t="str">
            <v>BSD                - Bahamas Dollar</v>
          </cell>
        </row>
        <row r="23">
          <cell r="Q23" t="str">
            <v>BTN                 - Bhutan Ngultrum</v>
          </cell>
        </row>
        <row r="24">
          <cell r="Q24" t="str">
            <v>BWP               - Botswana Pula</v>
          </cell>
        </row>
        <row r="25">
          <cell r="Q25" t="str">
            <v>BYR                - Belarus Ruble</v>
          </cell>
        </row>
        <row r="26">
          <cell r="Q26" t="str">
            <v>BZD                 - Belize Dollar</v>
          </cell>
        </row>
        <row r="27">
          <cell r="Q27" t="str">
            <v>CAD                - Canada Dollar</v>
          </cell>
        </row>
        <row r="28">
          <cell r="Q28" t="str">
            <v>CDF                - Congo/Kinshasa Franc</v>
          </cell>
        </row>
        <row r="29">
          <cell r="Q29" t="str">
            <v>CHF                - Switzerland Franc</v>
          </cell>
        </row>
        <row r="30">
          <cell r="Q30" t="str">
            <v>CLP                - Chile Peso</v>
          </cell>
        </row>
        <row r="31">
          <cell r="Q31" t="str">
            <v>CNY                - China Yuan Renminbi</v>
          </cell>
        </row>
        <row r="32">
          <cell r="Q32" t="str">
            <v>COP                - Colombia Peso</v>
          </cell>
        </row>
        <row r="33">
          <cell r="Q33" t="str">
            <v>CRC                - Costa Rica Colon</v>
          </cell>
        </row>
        <row r="34">
          <cell r="Q34" t="str">
            <v>CUC                - Cuba Convertible Peso</v>
          </cell>
        </row>
        <row r="35">
          <cell r="Q35" t="str">
            <v>CUP                - Cuba Peso</v>
          </cell>
        </row>
        <row r="36">
          <cell r="Q36" t="str">
            <v>CVE                - Cape Verde Escudo</v>
          </cell>
        </row>
        <row r="37">
          <cell r="Q37" t="str">
            <v>CZK                 - Czech Republic Koruna</v>
          </cell>
        </row>
        <row r="38">
          <cell r="Q38" t="str">
            <v>DJF                 - Djibouti Franc</v>
          </cell>
        </row>
        <row r="39">
          <cell r="Q39" t="str">
            <v>DKK                - Denmark Krone</v>
          </cell>
        </row>
        <row r="40">
          <cell r="Q40" t="str">
            <v>DOP                - Dominican Republic Peso</v>
          </cell>
        </row>
        <row r="41">
          <cell r="Q41" t="str">
            <v>DZD                 - Algeria Dinar</v>
          </cell>
        </row>
        <row r="42">
          <cell r="Q42" t="str">
            <v>EGP                - Egypt Pound</v>
          </cell>
        </row>
        <row r="43">
          <cell r="Q43" t="str">
            <v>ERN                - Eritrea Nakfa</v>
          </cell>
        </row>
        <row r="44">
          <cell r="Q44" t="str">
            <v>ETB                 - Ethiopia Birr</v>
          </cell>
        </row>
        <row r="45">
          <cell r="Q45" t="str">
            <v>EUR                - Euro Member Countries</v>
          </cell>
        </row>
        <row r="46">
          <cell r="Q46" t="str">
            <v>FJD                 - Fiji Dollar</v>
          </cell>
        </row>
        <row r="47">
          <cell r="Q47" t="str">
            <v>GBP                - United Kingdom Pound</v>
          </cell>
        </row>
        <row r="48">
          <cell r="Q48" t="str">
            <v>GEL                - Georgia Lari</v>
          </cell>
        </row>
        <row r="49">
          <cell r="Q49" t="str">
            <v>GHS               - Ghana Cedi</v>
          </cell>
        </row>
        <row r="50">
          <cell r="Q50" t="str">
            <v>GMD               - Gambia Dalasi</v>
          </cell>
        </row>
        <row r="51">
          <cell r="Q51" t="str">
            <v>GNF                - Guinea Franc</v>
          </cell>
        </row>
        <row r="52">
          <cell r="Q52" t="str">
            <v>GTQ                - Guatemala Quetzal</v>
          </cell>
        </row>
        <row r="53">
          <cell r="Q53" t="str">
            <v>GYD                - Guyana Dollar</v>
          </cell>
        </row>
        <row r="54">
          <cell r="Q54" t="str">
            <v>HKD                - Hong Kong Dollar</v>
          </cell>
        </row>
        <row r="55">
          <cell r="Q55" t="str">
            <v>HNL                - Honduras Lempira</v>
          </cell>
        </row>
        <row r="56">
          <cell r="Q56" t="str">
            <v>HRK                - Croatia Kuna</v>
          </cell>
        </row>
        <row r="57">
          <cell r="Q57" t="str">
            <v>HTG                - Haiti Gourde</v>
          </cell>
        </row>
        <row r="58">
          <cell r="Q58" t="str">
            <v>HUF                - Hungary Forint</v>
          </cell>
        </row>
        <row r="59">
          <cell r="Q59" t="str">
            <v>IDR                 - Indonesia Rupiah</v>
          </cell>
        </row>
        <row r="60">
          <cell r="Q60" t="str">
            <v>ILS                  - Israel Shekel</v>
          </cell>
        </row>
        <row r="61">
          <cell r="Q61" t="str">
            <v>INR                 - India Rupee</v>
          </cell>
        </row>
        <row r="62">
          <cell r="Q62" t="str">
            <v>IQD                 - Iraq Dinar</v>
          </cell>
        </row>
        <row r="63">
          <cell r="Q63" t="str">
            <v>IRR                 - Iran Rial</v>
          </cell>
        </row>
        <row r="64">
          <cell r="Q64" t="str">
            <v>ISK                 - Iceland Krona</v>
          </cell>
        </row>
        <row r="65">
          <cell r="Q65" t="str">
            <v>JMD                - Jamaica Dollar</v>
          </cell>
        </row>
        <row r="66">
          <cell r="Q66" t="str">
            <v>JOD                - Jordan Dinar</v>
          </cell>
        </row>
        <row r="67">
          <cell r="Q67" t="str">
            <v>JPY                 - Japan Yen</v>
          </cell>
        </row>
        <row r="68">
          <cell r="Q68" t="str">
            <v>KES                - Kenya Shilling</v>
          </cell>
        </row>
        <row r="69">
          <cell r="Q69" t="str">
            <v>KGS                - Kyrgyzstan Som</v>
          </cell>
        </row>
        <row r="70">
          <cell r="Q70" t="str">
            <v>KHR                - Cambodia Riel</v>
          </cell>
        </row>
        <row r="71">
          <cell r="Q71" t="str">
            <v>KMF                - Comoros Franc</v>
          </cell>
        </row>
        <row r="72">
          <cell r="Q72" t="str">
            <v>KPW               - Korea (North) Won</v>
          </cell>
        </row>
        <row r="73">
          <cell r="Q73" t="str">
            <v>KRW               - Korea (South) Won</v>
          </cell>
        </row>
        <row r="74">
          <cell r="Q74" t="str">
            <v>KWD               - Kuwait Dinar</v>
          </cell>
        </row>
        <row r="75">
          <cell r="Q75" t="str">
            <v>KYD                - Cayman Islands Dollar</v>
          </cell>
        </row>
        <row r="76">
          <cell r="Q76" t="str">
            <v>KZT                 - Kazakhstan Tenge</v>
          </cell>
        </row>
        <row r="77">
          <cell r="Q77" t="str">
            <v>LAK                - Laos Kip</v>
          </cell>
        </row>
        <row r="78">
          <cell r="Q78" t="str">
            <v>LBP                - Lebanon Pound</v>
          </cell>
        </row>
        <row r="79">
          <cell r="Q79" t="str">
            <v>LKR                - Sri Lanka Rupee</v>
          </cell>
        </row>
        <row r="80">
          <cell r="Q80" t="str">
            <v>LRD                - Liberia Dollar</v>
          </cell>
        </row>
        <row r="81">
          <cell r="Q81" t="str">
            <v>LSL                 - Lesotho Loti</v>
          </cell>
        </row>
        <row r="82">
          <cell r="Q82" t="str">
            <v>LTL                 - Lithuania Litas</v>
          </cell>
        </row>
        <row r="83">
          <cell r="Q83" t="str">
            <v>LYD                - Libya Dinar</v>
          </cell>
        </row>
        <row r="84">
          <cell r="Q84" t="str">
            <v>MAD               - Morocco Dirham</v>
          </cell>
        </row>
        <row r="85">
          <cell r="Q85" t="str">
            <v>MDL                - Moldova Leu</v>
          </cell>
        </row>
        <row r="86">
          <cell r="Q86" t="str">
            <v>MGA               - Madagascar Ariary</v>
          </cell>
        </row>
        <row r="87">
          <cell r="Q87" t="str">
            <v>MKD               - Macedonia Denar</v>
          </cell>
        </row>
        <row r="88">
          <cell r="Q88" t="str">
            <v>MMK               - Myanmar (Burma) Kyat</v>
          </cell>
        </row>
        <row r="89">
          <cell r="Q89" t="str">
            <v>MNT                - Mongolia Tughrik</v>
          </cell>
        </row>
        <row r="90">
          <cell r="Q90" t="str">
            <v>MOP               - Macau Pataca</v>
          </cell>
        </row>
        <row r="91">
          <cell r="Q91" t="str">
            <v>MRO               - Mauritania Ouguiya</v>
          </cell>
        </row>
        <row r="92">
          <cell r="Q92" t="str">
            <v>MUR               - Mauritius Rupee</v>
          </cell>
        </row>
        <row r="93">
          <cell r="Q93" t="str">
            <v>MVR               - Maldives (Maldive Islands) Rufiyaa</v>
          </cell>
        </row>
        <row r="94">
          <cell r="Q94" t="str">
            <v>MWK              - Malawi Kwacha</v>
          </cell>
        </row>
        <row r="95">
          <cell r="Q95" t="str">
            <v>MXN                - Mexico Peso</v>
          </cell>
        </row>
        <row r="96">
          <cell r="Q96" t="str">
            <v>MYR               - Malaysia Ringgit</v>
          </cell>
        </row>
        <row r="97">
          <cell r="Q97" t="str">
            <v>MZN                - Mozambique Metical</v>
          </cell>
        </row>
        <row r="98">
          <cell r="Q98" t="str">
            <v>NAD                - Namibia Dollar</v>
          </cell>
        </row>
        <row r="99">
          <cell r="Q99" t="str">
            <v>NGN                - Nigeria Naira</v>
          </cell>
        </row>
        <row r="100">
          <cell r="Q100" t="str">
            <v>NIO                 - Nicaragua Cordoba</v>
          </cell>
        </row>
        <row r="101">
          <cell r="Q101" t="str">
            <v>NOK                - Norway Krone</v>
          </cell>
        </row>
        <row r="102">
          <cell r="Q102" t="str">
            <v>NPR                - Nepal Rupee</v>
          </cell>
        </row>
        <row r="103">
          <cell r="Q103" t="str">
            <v>NZD                - New Zealand Dollar</v>
          </cell>
        </row>
        <row r="104">
          <cell r="Q104" t="str">
            <v>OMR               - Oman Rial</v>
          </cell>
        </row>
        <row r="105">
          <cell r="Q105" t="str">
            <v>PAB                - Panama Balboa</v>
          </cell>
        </row>
        <row r="106">
          <cell r="Q106" t="str">
            <v>PEN                - Peru Nuevo Sol</v>
          </cell>
        </row>
        <row r="107">
          <cell r="Q107" t="str">
            <v>PGK               - Papua New Guinea Kina</v>
          </cell>
        </row>
        <row r="108">
          <cell r="Q108" t="str">
            <v>PHP                - Philippines Peso</v>
          </cell>
        </row>
        <row r="109">
          <cell r="Q109" t="str">
            <v>PKR                - Pakistan Rupee</v>
          </cell>
        </row>
        <row r="110">
          <cell r="Q110" t="str">
            <v>PLN                - Poland Zloty</v>
          </cell>
        </row>
        <row r="111">
          <cell r="Q111" t="str">
            <v>PYG               - Paraguay Guarani</v>
          </cell>
        </row>
        <row r="112">
          <cell r="Q112" t="str">
            <v>QAR               - Qatar Riyal</v>
          </cell>
        </row>
        <row r="113">
          <cell r="Q113" t="str">
            <v>RON               - Romania New Leu</v>
          </cell>
        </row>
        <row r="114">
          <cell r="Q114" t="str">
            <v>RSD               - Serbia Dinar</v>
          </cell>
        </row>
        <row r="115">
          <cell r="Q115" t="str">
            <v>RUB               - Russia Ruble</v>
          </cell>
        </row>
        <row r="116">
          <cell r="Q116" t="str">
            <v>RWF              - Rwanda Franc</v>
          </cell>
        </row>
        <row r="117">
          <cell r="Q117" t="str">
            <v>SAR               - Saudi Arabia Riyal</v>
          </cell>
        </row>
        <row r="118">
          <cell r="Q118" t="str">
            <v>SBD               - Solomon Islands Dollar</v>
          </cell>
        </row>
        <row r="119">
          <cell r="Q119" t="str">
            <v>SCR               - Seychelles Rupee</v>
          </cell>
        </row>
        <row r="120">
          <cell r="Q120" t="str">
            <v>SDG               - Sudan Pound</v>
          </cell>
        </row>
        <row r="121">
          <cell r="Q121" t="str">
            <v>SEK               - Sweden Krona</v>
          </cell>
        </row>
        <row r="122">
          <cell r="Q122" t="str">
            <v>SGD               - Singapore Dollar</v>
          </cell>
        </row>
        <row r="123">
          <cell r="Q123" t="str">
            <v>SHP               - Saint Helena Pound</v>
          </cell>
        </row>
        <row r="124">
          <cell r="Q124" t="str">
            <v>SLL                - Sierra Leone Leone</v>
          </cell>
        </row>
        <row r="125">
          <cell r="Q125" t="str">
            <v>SOS               - Somalia Shilling</v>
          </cell>
        </row>
        <row r="126">
          <cell r="Q126" t="str">
            <v>SRD               - Suriname Dollar</v>
          </cell>
        </row>
        <row r="127">
          <cell r="Q127" t="str">
            <v>SSP               - South Sudan Pound</v>
          </cell>
        </row>
        <row r="128">
          <cell r="Q128" t="str">
            <v>STD                - São Tomé and Príncipe Dobra</v>
          </cell>
        </row>
        <row r="129">
          <cell r="Q129" t="str">
            <v>SVC                - El Salvador Colon</v>
          </cell>
        </row>
        <row r="130">
          <cell r="Q130" t="str">
            <v>SYP                - Syria Pound</v>
          </cell>
        </row>
        <row r="131">
          <cell r="Q131" t="str">
            <v>SZL                 - Swaziland Lilangeni</v>
          </cell>
        </row>
        <row r="132">
          <cell r="Q132" t="str">
            <v>THB                - Thailand Baht</v>
          </cell>
        </row>
        <row r="133">
          <cell r="Q133" t="str">
            <v>TJS                 - Tajikistan Somoni</v>
          </cell>
        </row>
        <row r="134">
          <cell r="Q134" t="str">
            <v>TMT                - Turkmenistan Manat</v>
          </cell>
        </row>
        <row r="135">
          <cell r="Q135" t="str">
            <v>TND                - Tunisia Dinar</v>
          </cell>
        </row>
        <row r="136">
          <cell r="Q136" t="str">
            <v>TOP                - Tonga Pa'anga</v>
          </cell>
        </row>
        <row r="137">
          <cell r="Q137" t="str">
            <v>TRY                - Turkey Lira</v>
          </cell>
        </row>
        <row r="138">
          <cell r="Q138" t="str">
            <v>TTD                 - Trinidad and Tobago Dollar</v>
          </cell>
        </row>
        <row r="139">
          <cell r="Q139" t="str">
            <v>TZS                 - Tanzania Shilling</v>
          </cell>
        </row>
        <row r="140">
          <cell r="Q140" t="str">
            <v>UAH                - Ukraine Hryvnia</v>
          </cell>
        </row>
        <row r="141">
          <cell r="Q141" t="str">
            <v>UGX                - Uganda Shilling</v>
          </cell>
        </row>
        <row r="142">
          <cell r="Q142" t="str">
            <v>USD                - United States Dollar</v>
          </cell>
        </row>
        <row r="143">
          <cell r="Q143" t="str">
            <v>UYU                - Uruguay Peso</v>
          </cell>
        </row>
        <row r="144">
          <cell r="Q144" t="str">
            <v>UZS                 - Uzbekistan Som</v>
          </cell>
        </row>
        <row r="145">
          <cell r="Q145" t="str">
            <v>VEF                - Venezuela Bolivar Fuerte</v>
          </cell>
        </row>
        <row r="146">
          <cell r="Q146" t="str">
            <v>VND                - Viet Nam Dong</v>
          </cell>
        </row>
        <row r="147">
          <cell r="Q147" t="str">
            <v>VUV                - Vanuatu Vatu</v>
          </cell>
        </row>
        <row r="148">
          <cell r="Q148" t="str">
            <v>WST                - Samoa Tala</v>
          </cell>
        </row>
        <row r="149">
          <cell r="Q149" t="str">
            <v>XAF                 - Communauté Financière Africaine (BEAC) CFA Franc BEAC</v>
          </cell>
        </row>
        <row r="150">
          <cell r="Q150" t="str">
            <v>XCD                 - East Caribbean Dollar</v>
          </cell>
        </row>
        <row r="151">
          <cell r="Q151" t="str">
            <v>XOF                 - Communauté Financière Africaine (BCEAO) Franc</v>
          </cell>
        </row>
        <row r="152">
          <cell r="Q152" t="str">
            <v>XPF                 - Comptoirs Français du Pacifique (CFP) Franc</v>
          </cell>
        </row>
        <row r="153">
          <cell r="Q153" t="str">
            <v>YER                - Yemen Rial</v>
          </cell>
        </row>
        <row r="154">
          <cell r="Q154" t="str">
            <v>ZAR                - South Africa Rand</v>
          </cell>
        </row>
        <row r="155">
          <cell r="Q155" t="str">
            <v>ZMW              - Zambia Kwacha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Contacts &amp; Payment history"/>
      <sheetName val="3. Resources-based LoA budget"/>
      <sheetName val="Sheet1"/>
      <sheetName val="4. Request for pre-financing"/>
      <sheetName val="5.Interim financial statement1 "/>
      <sheetName val="6. Final financial statement"/>
      <sheetName val="7.Interim financial statement"/>
      <sheetName val="8.Interim financial statement"/>
      <sheetName val="9.Interim financial statement"/>
      <sheetName val="10.Interim financial statement"/>
      <sheetName val="11.Interim financial statement"/>
      <sheetName val="12.Interim financial statement"/>
      <sheetName val="13.Interim financial statement"/>
      <sheetName val="14.Interim financial statement"/>
    </sheetNames>
    <sheetDataSet>
      <sheetData sheetId="3">
        <row r="3">
          <cell r="B3" t="str">
            <v>"+"</v>
          </cell>
        </row>
        <row r="4">
          <cell r="B4" t="str">
            <v>"-"</v>
          </cell>
        </row>
        <row r="5">
          <cell r="B5" t="str">
            <v>"="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overview"/>
      <sheetName val="Activity Cost"/>
      <sheetName val="Personnel Cost"/>
      <sheetName val="Sheet2"/>
      <sheetName val="Sheet1"/>
    </sheetNames>
    <sheetDataSet>
      <sheetData sheetId="2">
        <row r="5">
          <cell r="B5" t="str">
            <v>Project Manager/Coordinator</v>
          </cell>
        </row>
        <row r="6">
          <cell r="B6" t="str">
            <v>Project Officer</v>
          </cell>
        </row>
        <row r="7">
          <cell r="B7" t="str">
            <v>Communications Officer</v>
          </cell>
        </row>
        <row r="8">
          <cell r="B8" t="str">
            <v>Accounting/Admin Manager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130" zoomScaleNormal="130" zoomScalePageLayoutView="0" workbookViewId="0" topLeftCell="A55">
      <selection activeCell="D76" sqref="D76"/>
    </sheetView>
  </sheetViews>
  <sheetFormatPr defaultColWidth="9.140625" defaultRowHeight="15"/>
  <cols>
    <col min="2" max="2" width="63.140625" style="0" customWidth="1"/>
    <col min="3" max="3" width="26.28125" style="0" customWidth="1"/>
    <col min="4" max="4" width="19.140625" style="0" customWidth="1"/>
    <col min="5" max="5" width="16.00390625" style="19" customWidth="1"/>
    <col min="6" max="6" width="10.00390625" style="133" bestFit="1" customWidth="1"/>
    <col min="7" max="7" width="8.421875" style="118" customWidth="1"/>
    <col min="8" max="8" width="17.57421875" style="0" customWidth="1"/>
    <col min="9" max="9" width="12.00390625" style="0" customWidth="1"/>
    <col min="10" max="10" width="14.421875" style="0" customWidth="1"/>
    <col min="11" max="11" width="18.421875" style="0" customWidth="1"/>
    <col min="12" max="12" width="16.140625" style="13" customWidth="1"/>
    <col min="13" max="13" width="58.8515625" style="13" customWidth="1"/>
    <col min="14" max="14" width="21.57421875" style="13" customWidth="1"/>
    <col min="15" max="15" width="16.8515625" style="13" customWidth="1"/>
    <col min="16" max="16" width="16.57421875" style="13" customWidth="1"/>
    <col min="17" max="17" width="9.140625" style="13" customWidth="1"/>
  </cols>
  <sheetData>
    <row r="1" ht="14.25">
      <c r="B1" s="1" t="s">
        <v>0</v>
      </c>
    </row>
    <row r="2" ht="14.25">
      <c r="B2" s="2"/>
    </row>
    <row r="3" spans="2:6" ht="34.5" customHeight="1">
      <c r="B3" s="210" t="s">
        <v>30</v>
      </c>
      <c r="C3" s="211"/>
      <c r="D3" s="211"/>
      <c r="E3" s="211"/>
      <c r="F3" s="211"/>
    </row>
    <row r="4" spans="2:13" ht="14.25">
      <c r="B4" s="210" t="s">
        <v>29</v>
      </c>
      <c r="C4" s="211"/>
      <c r="D4" s="211"/>
      <c r="E4" s="211"/>
      <c r="F4" s="211"/>
      <c r="K4" s="209" t="s">
        <v>89</v>
      </c>
      <c r="L4" s="209"/>
      <c r="M4" s="209"/>
    </row>
    <row r="5" spans="2:13" ht="14.25">
      <c r="B5" s="210" t="s">
        <v>31</v>
      </c>
      <c r="C5" s="211"/>
      <c r="D5" s="211"/>
      <c r="E5" s="211"/>
      <c r="F5" s="211"/>
      <c r="K5" s="209"/>
      <c r="L5" s="209"/>
      <c r="M5" s="209"/>
    </row>
    <row r="6" spans="1:9" ht="15" thickBot="1">
      <c r="A6" s="212"/>
      <c r="B6" s="212"/>
      <c r="C6" s="212"/>
      <c r="D6" s="3"/>
      <c r="E6" s="20"/>
      <c r="F6" s="134"/>
      <c r="G6" s="119"/>
      <c r="H6" s="3"/>
      <c r="I6" s="3"/>
    </row>
    <row r="7" spans="1:9" ht="14.25">
      <c r="A7" s="213" t="s">
        <v>1</v>
      </c>
      <c r="B7" s="214"/>
      <c r="C7" s="214"/>
      <c r="D7" s="214"/>
      <c r="E7" s="214"/>
      <c r="F7" s="214"/>
      <c r="G7" s="214"/>
      <c r="H7" s="214"/>
      <c r="I7" s="215"/>
    </row>
    <row r="8" spans="1:9" ht="14.25">
      <c r="A8" s="197" t="s">
        <v>32</v>
      </c>
      <c r="B8" s="198"/>
      <c r="C8" s="195"/>
      <c r="D8" s="195"/>
      <c r="E8" s="195"/>
      <c r="F8" s="195"/>
      <c r="G8" s="195"/>
      <c r="H8" s="195"/>
      <c r="I8" s="196"/>
    </row>
    <row r="9" spans="1:9" ht="14.25">
      <c r="A9" s="197" t="s">
        <v>23</v>
      </c>
      <c r="B9" s="198"/>
      <c r="C9" s="205"/>
      <c r="D9" s="205"/>
      <c r="E9" s="205"/>
      <c r="F9" s="205"/>
      <c r="G9" s="205"/>
      <c r="H9" s="205"/>
      <c r="I9" s="206"/>
    </row>
    <row r="10" spans="1:13" ht="14.25">
      <c r="A10" s="207" t="s">
        <v>83</v>
      </c>
      <c r="B10" s="208"/>
      <c r="C10" s="205"/>
      <c r="D10" s="205"/>
      <c r="E10" s="205"/>
      <c r="F10" s="205"/>
      <c r="G10" s="205"/>
      <c r="H10" s="205"/>
      <c r="I10" s="206"/>
      <c r="L10" s="203" t="s">
        <v>22</v>
      </c>
      <c r="M10" s="204"/>
    </row>
    <row r="11" spans="1:9" ht="15" thickBot="1">
      <c r="A11" s="26"/>
      <c r="B11" s="27" t="s">
        <v>2</v>
      </c>
      <c r="C11" s="224"/>
      <c r="D11" s="225"/>
      <c r="E11" s="225"/>
      <c r="F11" s="225"/>
      <c r="G11" s="225"/>
      <c r="H11" s="225"/>
      <c r="I11" s="226"/>
    </row>
    <row r="12" spans="1:17" ht="51">
      <c r="A12" s="28" t="s">
        <v>3</v>
      </c>
      <c r="B12" s="29" t="s">
        <v>4</v>
      </c>
      <c r="C12" s="30" t="s">
        <v>12</v>
      </c>
      <c r="D12" s="31" t="s">
        <v>13</v>
      </c>
      <c r="E12" s="32" t="s">
        <v>14</v>
      </c>
      <c r="F12" s="135" t="s">
        <v>15</v>
      </c>
      <c r="G12" s="120" t="s">
        <v>16</v>
      </c>
      <c r="H12" s="30" t="s">
        <v>17</v>
      </c>
      <c r="I12" s="30" t="s">
        <v>18</v>
      </c>
      <c r="L12" s="109" t="s">
        <v>91</v>
      </c>
      <c r="M12" s="110" t="s">
        <v>24</v>
      </c>
      <c r="N12" s="109" t="s">
        <v>25</v>
      </c>
      <c r="O12" s="109" t="s">
        <v>26</v>
      </c>
      <c r="P12" s="109" t="s">
        <v>27</v>
      </c>
      <c r="Q12" s="109" t="s">
        <v>28</v>
      </c>
    </row>
    <row r="13" spans="1:18" ht="40.5" customHeight="1">
      <c r="A13" s="33"/>
      <c r="B13" s="34"/>
      <c r="C13" s="35"/>
      <c r="D13" s="35"/>
      <c r="E13" s="36" t="s">
        <v>2</v>
      </c>
      <c r="F13" s="136" t="s">
        <v>2</v>
      </c>
      <c r="G13" s="121"/>
      <c r="H13" s="37"/>
      <c r="I13" s="38"/>
      <c r="L13" s="114" t="s">
        <v>93</v>
      </c>
      <c r="M13" s="111" t="s">
        <v>33</v>
      </c>
      <c r="N13" s="111" t="s">
        <v>102</v>
      </c>
      <c r="O13" s="111">
        <v>300</v>
      </c>
      <c r="P13" s="116" t="s">
        <v>105</v>
      </c>
      <c r="Q13" s="111">
        <v>3000</v>
      </c>
      <c r="R13" s="14"/>
    </row>
    <row r="14" spans="1:17" s="15" customFormat="1" ht="28.5" customHeight="1">
      <c r="A14" s="39">
        <v>1</v>
      </c>
      <c r="B14" s="25" t="s">
        <v>33</v>
      </c>
      <c r="C14" s="40"/>
      <c r="D14" s="41"/>
      <c r="E14" s="42"/>
      <c r="F14" s="137"/>
      <c r="G14" s="122"/>
      <c r="H14" s="41"/>
      <c r="I14" s="101"/>
      <c r="L14" s="114" t="s">
        <v>94</v>
      </c>
      <c r="M14" s="112" t="s">
        <v>34</v>
      </c>
      <c r="N14" s="113" t="s">
        <v>103</v>
      </c>
      <c r="O14" s="113">
        <v>32</v>
      </c>
      <c r="P14" s="108">
        <v>74</v>
      </c>
      <c r="Q14" s="113">
        <v>2368</v>
      </c>
    </row>
    <row r="15" spans="1:17" s="150" customFormat="1" ht="22.5" customHeight="1">
      <c r="A15" s="143">
        <v>1.1</v>
      </c>
      <c r="B15" s="191" t="str">
        <f>'[3]Personnel Cost'!$B$5</f>
        <v>Project Manager/Coordinator</v>
      </c>
      <c r="C15" s="192" t="s">
        <v>151</v>
      </c>
      <c r="D15" s="144" t="s">
        <v>152</v>
      </c>
      <c r="E15" s="146">
        <v>445.8</v>
      </c>
      <c r="F15" s="147">
        <f>E15*6</f>
        <v>2674.8</v>
      </c>
      <c r="G15" s="193"/>
      <c r="H15" s="148" t="s">
        <v>86</v>
      </c>
      <c r="I15" s="194" t="s">
        <v>51</v>
      </c>
      <c r="K15" s="161"/>
      <c r="L15" s="151" t="s">
        <v>95</v>
      </c>
      <c r="M15" s="152" t="s">
        <v>36</v>
      </c>
      <c r="N15" s="152" t="s">
        <v>92</v>
      </c>
      <c r="O15" s="153">
        <v>24.02</v>
      </c>
      <c r="P15" s="153">
        <v>5108</v>
      </c>
      <c r="Q15" s="153">
        <v>2305</v>
      </c>
    </row>
    <row r="16" spans="1:17" s="150" customFormat="1" ht="21.75" customHeight="1">
      <c r="A16" s="143">
        <v>1.2</v>
      </c>
      <c r="B16" s="191" t="str">
        <f>'[3]Personnel Cost'!$B$6</f>
        <v>Project Officer</v>
      </c>
      <c r="C16" s="192" t="s">
        <v>151</v>
      </c>
      <c r="D16" s="144" t="s">
        <v>152</v>
      </c>
      <c r="E16" s="146">
        <v>311.4</v>
      </c>
      <c r="F16" s="147">
        <f>E16*6</f>
        <v>1868.3999999999999</v>
      </c>
      <c r="G16" s="193"/>
      <c r="H16" s="148" t="s">
        <v>86</v>
      </c>
      <c r="I16" s="194" t="s">
        <v>52</v>
      </c>
      <c r="K16" s="161"/>
      <c r="L16" s="151" t="s">
        <v>96</v>
      </c>
      <c r="M16" s="152" t="s">
        <v>37</v>
      </c>
      <c r="N16" s="153" t="s">
        <v>104</v>
      </c>
      <c r="O16" s="153">
        <v>76.6</v>
      </c>
      <c r="P16" s="153">
        <v>448</v>
      </c>
      <c r="Q16" s="153">
        <v>3591</v>
      </c>
    </row>
    <row r="17" spans="1:17" s="150" customFormat="1" ht="21.75" customHeight="1">
      <c r="A17" s="143">
        <v>1.3</v>
      </c>
      <c r="B17" s="191" t="str">
        <f>'[3]Personnel Cost'!$B$7</f>
        <v>Communications Officer</v>
      </c>
      <c r="C17" s="192"/>
      <c r="D17" s="144" t="s">
        <v>153</v>
      </c>
      <c r="E17" s="146">
        <v>186.3</v>
      </c>
      <c r="F17" s="147">
        <f>E17*3</f>
        <v>558.9000000000001</v>
      </c>
      <c r="G17" s="193"/>
      <c r="H17" s="148" t="s">
        <v>86</v>
      </c>
      <c r="I17" s="194" t="s">
        <v>106</v>
      </c>
      <c r="K17" s="161"/>
      <c r="L17" s="151"/>
      <c r="M17" s="152"/>
      <c r="N17" s="153"/>
      <c r="O17" s="153"/>
      <c r="P17" s="153"/>
      <c r="Q17" s="153"/>
    </row>
    <row r="18" spans="1:17" s="150" customFormat="1" ht="21.75" customHeight="1">
      <c r="A18" s="143">
        <v>1.4</v>
      </c>
      <c r="B18" s="191" t="str">
        <f>'[3]Personnel Cost'!$B$8</f>
        <v>Accounting/Admin Manager</v>
      </c>
      <c r="C18" s="192" t="s">
        <v>151</v>
      </c>
      <c r="D18" s="144" t="s">
        <v>152</v>
      </c>
      <c r="E18" s="146">
        <v>241.5</v>
      </c>
      <c r="F18" s="147">
        <f>E18*6</f>
        <v>1449</v>
      </c>
      <c r="G18" s="193"/>
      <c r="H18" s="148" t="s">
        <v>86</v>
      </c>
      <c r="I18" s="194" t="s">
        <v>107</v>
      </c>
      <c r="K18" s="161"/>
      <c r="L18" s="151"/>
      <c r="M18" s="152"/>
      <c r="N18" s="153"/>
      <c r="O18" s="153"/>
      <c r="P18" s="153"/>
      <c r="Q18" s="153"/>
    </row>
    <row r="19" spans="1:17" ht="29.25" customHeight="1">
      <c r="A19" s="46"/>
      <c r="B19" s="47"/>
      <c r="C19" s="45"/>
      <c r="D19" s="45"/>
      <c r="E19" s="48"/>
      <c r="F19" s="117">
        <f>SUM(F15:F18)</f>
        <v>6551.1</v>
      </c>
      <c r="G19" s="123">
        <f>5500-F19</f>
        <v>-1051.1000000000004</v>
      </c>
      <c r="H19" s="95"/>
      <c r="I19" s="103"/>
      <c r="L19" s="114" t="s">
        <v>97</v>
      </c>
      <c r="M19" s="16" t="s">
        <v>38</v>
      </c>
      <c r="N19" s="16" t="s">
        <v>102</v>
      </c>
      <c r="O19" s="16">
        <v>76.6</v>
      </c>
      <c r="P19" s="16">
        <v>10</v>
      </c>
      <c r="Q19" s="16">
        <v>766</v>
      </c>
    </row>
    <row r="20" spans="1:17" ht="27" customHeight="1">
      <c r="A20" s="49">
        <v>2</v>
      </c>
      <c r="B20" s="50" t="s">
        <v>34</v>
      </c>
      <c r="C20" s="50"/>
      <c r="D20" s="50"/>
      <c r="E20" s="51"/>
      <c r="F20" s="124"/>
      <c r="G20" s="124"/>
      <c r="H20" s="92"/>
      <c r="I20" s="80"/>
      <c r="L20" s="114" t="s">
        <v>98</v>
      </c>
      <c r="M20" s="112" t="s">
        <v>39</v>
      </c>
      <c r="N20" s="111" t="s">
        <v>102</v>
      </c>
      <c r="O20" s="113">
        <v>73.4</v>
      </c>
      <c r="P20" s="113">
        <v>9</v>
      </c>
      <c r="Q20" s="113">
        <v>661</v>
      </c>
    </row>
    <row r="21" spans="1:17" s="150" customFormat="1" ht="20.25" customHeight="1">
      <c r="A21" s="143">
        <v>2.1</v>
      </c>
      <c r="B21" s="144" t="s">
        <v>35</v>
      </c>
      <c r="C21" s="145" t="s">
        <v>42</v>
      </c>
      <c r="D21" s="145" t="s">
        <v>48</v>
      </c>
      <c r="E21" s="146">
        <v>14.12</v>
      </c>
      <c r="F21" s="147">
        <f>E21*6</f>
        <v>84.72</v>
      </c>
      <c r="G21" s="147"/>
      <c r="H21" s="148" t="s">
        <v>86</v>
      </c>
      <c r="I21" s="149" t="s">
        <v>53</v>
      </c>
      <c r="L21" s="151" t="s">
        <v>99</v>
      </c>
      <c r="M21" s="152" t="s">
        <v>40</v>
      </c>
      <c r="N21" s="153" t="s">
        <v>102</v>
      </c>
      <c r="O21" s="153">
        <v>278.8</v>
      </c>
      <c r="P21" s="153">
        <v>10</v>
      </c>
      <c r="Q21" s="153">
        <v>2788</v>
      </c>
    </row>
    <row r="22" spans="1:17" s="150" customFormat="1" ht="16.5" customHeight="1">
      <c r="A22" s="143">
        <v>2.2</v>
      </c>
      <c r="B22" s="144" t="s">
        <v>121</v>
      </c>
      <c r="C22" s="145" t="s">
        <v>42</v>
      </c>
      <c r="D22" s="145" t="s">
        <v>49</v>
      </c>
      <c r="E22" s="146">
        <v>23.53</v>
      </c>
      <c r="F22" s="147">
        <f>E22*7</f>
        <v>164.71</v>
      </c>
      <c r="G22" s="147"/>
      <c r="H22" s="148" t="s">
        <v>86</v>
      </c>
      <c r="I22" s="149" t="s">
        <v>54</v>
      </c>
      <c r="L22" s="151" t="s">
        <v>100</v>
      </c>
      <c r="M22" s="152" t="s">
        <v>41</v>
      </c>
      <c r="N22" s="153" t="s">
        <v>102</v>
      </c>
      <c r="O22" s="153">
        <v>132</v>
      </c>
      <c r="P22" s="153">
        <v>10</v>
      </c>
      <c r="Q22" s="153">
        <v>1320</v>
      </c>
    </row>
    <row r="23" spans="1:17" s="150" customFormat="1" ht="15.75" customHeight="1">
      <c r="A23" s="143">
        <v>2.3</v>
      </c>
      <c r="B23" s="144" t="s">
        <v>122</v>
      </c>
      <c r="C23" s="145" t="s">
        <v>42</v>
      </c>
      <c r="D23" s="145" t="s">
        <v>48</v>
      </c>
      <c r="E23" s="146">
        <v>100</v>
      </c>
      <c r="F23" s="147">
        <f>6*E23</f>
        <v>600</v>
      </c>
      <c r="G23" s="147"/>
      <c r="H23" s="148" t="s">
        <v>86</v>
      </c>
      <c r="I23" s="149" t="s">
        <v>55</v>
      </c>
      <c r="L23" s="154"/>
      <c r="M23" s="155" t="s">
        <v>101</v>
      </c>
      <c r="N23" s="153"/>
      <c r="O23" s="153"/>
      <c r="P23" s="153"/>
      <c r="Q23" s="155">
        <v>16799</v>
      </c>
    </row>
    <row r="24" spans="1:17" s="150" customFormat="1" ht="14.25">
      <c r="A24" s="143">
        <v>2.4</v>
      </c>
      <c r="B24" s="144" t="s">
        <v>146</v>
      </c>
      <c r="C24" s="145" t="s">
        <v>42</v>
      </c>
      <c r="D24" s="145" t="s">
        <v>47</v>
      </c>
      <c r="E24" s="146">
        <v>47.02</v>
      </c>
      <c r="F24" s="147">
        <f>E24*5</f>
        <v>235.10000000000002</v>
      </c>
      <c r="G24" s="147"/>
      <c r="H24" s="148" t="s">
        <v>86</v>
      </c>
      <c r="I24" s="149" t="s">
        <v>56</v>
      </c>
      <c r="L24" s="156"/>
      <c r="M24" s="156"/>
      <c r="N24" s="156"/>
      <c r="O24" s="156"/>
      <c r="P24" s="156"/>
      <c r="Q24" s="156"/>
    </row>
    <row r="25" spans="1:9" s="150" customFormat="1" ht="14.25">
      <c r="A25" s="143">
        <v>2.5</v>
      </c>
      <c r="B25" s="157" t="s">
        <v>147</v>
      </c>
      <c r="C25" s="145" t="s">
        <v>42</v>
      </c>
      <c r="D25" s="145" t="s">
        <v>148</v>
      </c>
      <c r="E25" s="146">
        <v>14.2</v>
      </c>
      <c r="F25" s="147">
        <f>E25*12</f>
        <v>170.39999999999998</v>
      </c>
      <c r="G25" s="147"/>
      <c r="H25" s="148" t="s">
        <v>86</v>
      </c>
      <c r="I25" s="149" t="s">
        <v>57</v>
      </c>
    </row>
    <row r="26" spans="1:17" s="150" customFormat="1" ht="14.25">
      <c r="A26" s="143">
        <v>2.6</v>
      </c>
      <c r="B26" s="144" t="s">
        <v>119</v>
      </c>
      <c r="C26" s="145" t="s">
        <v>42</v>
      </c>
      <c r="D26" s="145" t="s">
        <v>120</v>
      </c>
      <c r="E26" s="146">
        <v>14.12</v>
      </c>
      <c r="F26" s="147">
        <f>E26*5</f>
        <v>70.6</v>
      </c>
      <c r="G26" s="147"/>
      <c r="H26" s="148" t="s">
        <v>86</v>
      </c>
      <c r="I26" s="149" t="s">
        <v>58</v>
      </c>
      <c r="L26" s="156"/>
      <c r="M26" s="156"/>
      <c r="N26" s="156"/>
      <c r="O26" s="156"/>
      <c r="P26" s="156"/>
      <c r="Q26" s="156"/>
    </row>
    <row r="27" spans="1:17" s="150" customFormat="1" ht="14.25">
      <c r="A27" s="143">
        <v>2.7</v>
      </c>
      <c r="B27" s="144" t="s">
        <v>171</v>
      </c>
      <c r="C27" s="145" t="s">
        <v>42</v>
      </c>
      <c r="D27" s="145" t="s">
        <v>48</v>
      </c>
      <c r="E27" s="146">
        <v>150</v>
      </c>
      <c r="F27" s="147">
        <f>E27*6</f>
        <v>900</v>
      </c>
      <c r="G27" s="147"/>
      <c r="H27" s="148" t="s">
        <v>86</v>
      </c>
      <c r="I27" s="149" t="s">
        <v>59</v>
      </c>
      <c r="L27" s="156"/>
      <c r="M27" s="156"/>
      <c r="N27" s="158"/>
      <c r="O27" s="156"/>
      <c r="P27" s="156"/>
      <c r="Q27" s="156"/>
    </row>
    <row r="28" spans="1:17" s="150" customFormat="1" ht="14.25">
      <c r="A28" s="143">
        <v>2.8</v>
      </c>
      <c r="B28" s="144" t="s">
        <v>137</v>
      </c>
      <c r="C28" s="145" t="s">
        <v>138</v>
      </c>
      <c r="D28" s="145" t="s">
        <v>139</v>
      </c>
      <c r="E28" s="146">
        <v>5.5</v>
      </c>
      <c r="F28" s="147">
        <f>20*E28</f>
        <v>110</v>
      </c>
      <c r="G28" s="147"/>
      <c r="H28" s="159" t="s">
        <v>90</v>
      </c>
      <c r="I28" s="149" t="s">
        <v>60</v>
      </c>
      <c r="L28" s="156"/>
      <c r="M28" s="160"/>
      <c r="N28" s="158"/>
      <c r="O28" s="156"/>
      <c r="P28" s="156"/>
      <c r="Q28" s="156"/>
    </row>
    <row r="29" spans="1:17" s="150" customFormat="1" ht="14.25">
      <c r="A29" s="143">
        <v>2.9</v>
      </c>
      <c r="B29" s="144" t="s">
        <v>122</v>
      </c>
      <c r="C29" s="145" t="s">
        <v>42</v>
      </c>
      <c r="D29" s="145" t="s">
        <v>46</v>
      </c>
      <c r="E29" s="146">
        <v>37</v>
      </c>
      <c r="F29" s="147">
        <v>111</v>
      </c>
      <c r="G29" s="147"/>
      <c r="H29" s="148" t="s">
        <v>86</v>
      </c>
      <c r="I29" s="149" t="s">
        <v>61</v>
      </c>
      <c r="K29" s="161"/>
      <c r="L29" s="156"/>
      <c r="M29" s="158"/>
      <c r="N29" s="158"/>
      <c r="O29" s="156"/>
      <c r="P29" s="156"/>
      <c r="Q29" s="156"/>
    </row>
    <row r="30" spans="1:13" ht="14.25">
      <c r="A30" s="53"/>
      <c r="B30" s="53"/>
      <c r="C30" s="53"/>
      <c r="D30" s="53"/>
      <c r="E30" s="54"/>
      <c r="F30" s="125">
        <f>SUM(F21:F29)</f>
        <v>2446.53</v>
      </c>
      <c r="G30" s="125">
        <f>3050-F30</f>
        <v>603.4699999999998</v>
      </c>
      <c r="H30" s="96"/>
      <c r="I30" s="54"/>
      <c r="M30" s="115"/>
    </row>
    <row r="31" spans="1:13" ht="27" customHeight="1">
      <c r="A31" s="49">
        <v>3</v>
      </c>
      <c r="B31" s="55" t="s">
        <v>36</v>
      </c>
      <c r="C31" s="55"/>
      <c r="D31" s="55"/>
      <c r="E31" s="56"/>
      <c r="F31" s="126"/>
      <c r="G31" s="126"/>
      <c r="H31" s="97"/>
      <c r="I31" s="80"/>
      <c r="M31" s="115"/>
    </row>
    <row r="32" spans="1:17" s="188" customFormat="1" ht="14.25">
      <c r="A32" s="162">
        <v>3.1</v>
      </c>
      <c r="B32" s="144" t="s">
        <v>145</v>
      </c>
      <c r="C32" s="145" t="s">
        <v>43</v>
      </c>
      <c r="D32" s="145" t="s">
        <v>141</v>
      </c>
      <c r="E32" s="163">
        <v>0.36</v>
      </c>
      <c r="F32" s="147">
        <f>E32*2156</f>
        <v>776.16</v>
      </c>
      <c r="G32" s="147"/>
      <c r="H32" s="159" t="s">
        <v>90</v>
      </c>
      <c r="I32" s="149" t="s">
        <v>62</v>
      </c>
      <c r="L32" s="189"/>
      <c r="M32" s="190"/>
      <c r="N32" s="189"/>
      <c r="O32" s="189"/>
      <c r="P32" s="189"/>
      <c r="Q32" s="189"/>
    </row>
    <row r="33" spans="1:17" s="150" customFormat="1" ht="14.25">
      <c r="A33" s="162">
        <v>3.2</v>
      </c>
      <c r="B33" s="144" t="s">
        <v>123</v>
      </c>
      <c r="C33" s="145" t="s">
        <v>124</v>
      </c>
      <c r="D33" s="145" t="s">
        <v>125</v>
      </c>
      <c r="E33" s="163">
        <v>240.3</v>
      </c>
      <c r="F33" s="147">
        <f>6*E33</f>
        <v>1441.8000000000002</v>
      </c>
      <c r="G33" s="147"/>
      <c r="H33" s="159" t="s">
        <v>90</v>
      </c>
      <c r="I33" s="149" t="s">
        <v>63</v>
      </c>
      <c r="L33" s="164"/>
      <c r="M33" s="158"/>
      <c r="N33" s="164"/>
      <c r="O33" s="164"/>
      <c r="P33" s="164"/>
      <c r="Q33" s="164"/>
    </row>
    <row r="34" spans="1:17" s="150" customFormat="1" ht="14.25">
      <c r="A34" s="162">
        <v>3.3</v>
      </c>
      <c r="B34" s="144" t="s">
        <v>112</v>
      </c>
      <c r="C34" s="145" t="s">
        <v>42</v>
      </c>
      <c r="D34" s="145" t="s">
        <v>113</v>
      </c>
      <c r="E34" s="163">
        <v>12.32</v>
      </c>
      <c r="F34" s="147">
        <f>E34*34</f>
        <v>418.88</v>
      </c>
      <c r="G34" s="147"/>
      <c r="H34" s="148" t="s">
        <v>86</v>
      </c>
      <c r="I34" s="149" t="s">
        <v>64</v>
      </c>
      <c r="L34" s="164"/>
      <c r="M34" s="165"/>
      <c r="N34" s="164"/>
      <c r="O34" s="164"/>
      <c r="P34" s="164"/>
      <c r="Q34" s="164"/>
    </row>
    <row r="35" spans="1:17" s="150" customFormat="1" ht="14.25">
      <c r="A35" s="162">
        <v>3.4</v>
      </c>
      <c r="B35" s="144" t="s">
        <v>110</v>
      </c>
      <c r="C35" s="145" t="s">
        <v>43</v>
      </c>
      <c r="D35" s="145" t="s">
        <v>109</v>
      </c>
      <c r="E35" s="163">
        <v>0.09</v>
      </c>
      <c r="F35" s="147">
        <f>E35*250</f>
        <v>22.5</v>
      </c>
      <c r="G35" s="147"/>
      <c r="H35" s="159" t="s">
        <v>85</v>
      </c>
      <c r="I35" s="149" t="s">
        <v>65</v>
      </c>
      <c r="L35" s="164"/>
      <c r="M35" s="164"/>
      <c r="N35" s="164"/>
      <c r="O35" s="164"/>
      <c r="P35" s="164"/>
      <c r="Q35" s="164"/>
    </row>
    <row r="36" spans="1:17" s="150" customFormat="1" ht="14.25">
      <c r="A36" s="162">
        <v>3.5</v>
      </c>
      <c r="B36" s="144" t="s">
        <v>111</v>
      </c>
      <c r="C36" s="145" t="s">
        <v>43</v>
      </c>
      <c r="D36" s="145" t="s">
        <v>114</v>
      </c>
      <c r="E36" s="163">
        <v>0.36</v>
      </c>
      <c r="F36" s="147">
        <f>1815*E36</f>
        <v>653.4</v>
      </c>
      <c r="G36" s="147"/>
      <c r="H36" s="159" t="s">
        <v>90</v>
      </c>
      <c r="I36" s="149" t="s">
        <v>66</v>
      </c>
      <c r="L36" s="164"/>
      <c r="M36" s="164"/>
      <c r="N36" s="164"/>
      <c r="O36" s="164"/>
      <c r="P36" s="164"/>
      <c r="Q36" s="164"/>
    </row>
    <row r="37" spans="1:17" s="150" customFormat="1" ht="14.25">
      <c r="A37" s="162">
        <v>3.6</v>
      </c>
      <c r="B37" s="144" t="s">
        <v>117</v>
      </c>
      <c r="C37" s="145" t="s">
        <v>44</v>
      </c>
      <c r="D37" s="166" t="s">
        <v>118</v>
      </c>
      <c r="E37" s="163">
        <v>0.36</v>
      </c>
      <c r="F37" s="147">
        <f>E37*512</f>
        <v>184.32</v>
      </c>
      <c r="G37" s="147"/>
      <c r="H37" s="159" t="s">
        <v>90</v>
      </c>
      <c r="I37" s="149" t="s">
        <v>67</v>
      </c>
      <c r="L37" s="164"/>
      <c r="M37" s="164"/>
      <c r="N37" s="164"/>
      <c r="O37" s="164"/>
      <c r="P37" s="164"/>
      <c r="Q37" s="164"/>
    </row>
    <row r="38" spans="1:17" s="150" customFormat="1" ht="14.25">
      <c r="A38" s="162">
        <v>3.7</v>
      </c>
      <c r="B38" s="144" t="s">
        <v>143</v>
      </c>
      <c r="C38" s="145" t="s">
        <v>42</v>
      </c>
      <c r="D38" s="145" t="s">
        <v>144</v>
      </c>
      <c r="E38" s="163">
        <v>10.8</v>
      </c>
      <c r="F38" s="147">
        <f>E38*28</f>
        <v>302.40000000000003</v>
      </c>
      <c r="G38" s="147"/>
      <c r="H38" s="148" t="s">
        <v>86</v>
      </c>
      <c r="I38" s="149" t="s">
        <v>68</v>
      </c>
      <c r="L38" s="164"/>
      <c r="M38" s="164"/>
      <c r="N38" s="164"/>
      <c r="O38" s="164"/>
      <c r="P38" s="164"/>
      <c r="Q38" s="164"/>
    </row>
    <row r="39" spans="1:17" s="150" customFormat="1" ht="14.25">
      <c r="A39" s="162">
        <v>3.8</v>
      </c>
      <c r="B39" s="144" t="s">
        <v>169</v>
      </c>
      <c r="C39" s="145" t="s">
        <v>124</v>
      </c>
      <c r="D39" s="145" t="s">
        <v>170</v>
      </c>
      <c r="E39" s="163">
        <v>191</v>
      </c>
      <c r="F39" s="147">
        <f>E39*7</f>
        <v>1337</v>
      </c>
      <c r="G39" s="147"/>
      <c r="H39" s="159" t="s">
        <v>90</v>
      </c>
      <c r="I39" s="149" t="s">
        <v>69</v>
      </c>
      <c r="L39" s="164"/>
      <c r="M39" s="164"/>
      <c r="N39" s="164"/>
      <c r="O39" s="164"/>
      <c r="P39" s="164"/>
      <c r="Q39" s="164"/>
    </row>
    <row r="40" spans="1:12" ht="14.25">
      <c r="A40" s="57"/>
      <c r="B40" s="45"/>
      <c r="C40" s="52"/>
      <c r="D40" s="52"/>
      <c r="E40" s="58"/>
      <c r="F40" s="125">
        <f>SUM(F32:F39)</f>
        <v>5136.460000000001</v>
      </c>
      <c r="G40" s="127">
        <f>4750-F40</f>
        <v>-386.46000000000095</v>
      </c>
      <c r="H40" s="94"/>
      <c r="I40" s="104"/>
      <c r="L40" s="79"/>
    </row>
    <row r="41" spans="1:9" ht="14.25">
      <c r="A41" s="59"/>
      <c r="B41" s="43"/>
      <c r="C41" s="43"/>
      <c r="D41" s="60"/>
      <c r="E41" s="44"/>
      <c r="H41" s="61"/>
      <c r="I41" s="62"/>
    </row>
    <row r="42" spans="1:9" ht="14.25">
      <c r="A42" s="63">
        <v>4</v>
      </c>
      <c r="B42" s="50" t="s">
        <v>37</v>
      </c>
      <c r="C42" s="50"/>
      <c r="D42" s="50"/>
      <c r="E42" s="51"/>
      <c r="F42" s="124"/>
      <c r="G42" s="124"/>
      <c r="H42" s="92"/>
      <c r="I42" s="80"/>
    </row>
    <row r="43" spans="1:17" s="150" customFormat="1" ht="14.25">
      <c r="A43" s="162">
        <v>4.1</v>
      </c>
      <c r="B43" s="167" t="s">
        <v>126</v>
      </c>
      <c r="C43" s="145" t="s">
        <v>128</v>
      </c>
      <c r="D43" s="145" t="s">
        <v>127</v>
      </c>
      <c r="E43" s="146">
        <v>14</v>
      </c>
      <c r="F43" s="147">
        <f>E43*47</f>
        <v>658</v>
      </c>
      <c r="G43" s="147"/>
      <c r="H43" s="159" t="s">
        <v>90</v>
      </c>
      <c r="I43" s="149" t="s">
        <v>70</v>
      </c>
      <c r="L43" s="164"/>
      <c r="M43" s="164"/>
      <c r="N43" s="164"/>
      <c r="O43" s="164"/>
      <c r="P43" s="164"/>
      <c r="Q43" s="164"/>
    </row>
    <row r="44" spans="1:17" s="150" customFormat="1" ht="14.25">
      <c r="A44" s="162">
        <v>4.2</v>
      </c>
      <c r="B44" s="167" t="s">
        <v>116</v>
      </c>
      <c r="C44" s="145" t="s">
        <v>115</v>
      </c>
      <c r="D44" s="145" t="s">
        <v>129</v>
      </c>
      <c r="E44" s="146">
        <v>33.16</v>
      </c>
      <c r="F44" s="147">
        <f>E44*18</f>
        <v>596.8799999999999</v>
      </c>
      <c r="G44" s="147"/>
      <c r="H44" s="159" t="s">
        <v>90</v>
      </c>
      <c r="I44" s="149" t="s">
        <v>71</v>
      </c>
      <c r="L44" s="164"/>
      <c r="M44" s="164"/>
      <c r="N44" s="164"/>
      <c r="O44" s="164"/>
      <c r="P44" s="164"/>
      <c r="Q44" s="164"/>
    </row>
    <row r="45" spans="1:17" s="150" customFormat="1" ht="17.25" customHeight="1">
      <c r="A45" s="162">
        <v>4.3</v>
      </c>
      <c r="B45" s="167" t="s">
        <v>132</v>
      </c>
      <c r="C45" s="145" t="s">
        <v>128</v>
      </c>
      <c r="D45" s="145" t="s">
        <v>133</v>
      </c>
      <c r="E45" s="146">
        <v>21.65</v>
      </c>
      <c r="F45" s="147">
        <f>E45*52</f>
        <v>1125.8</v>
      </c>
      <c r="G45" s="147"/>
      <c r="H45" s="159" t="s">
        <v>90</v>
      </c>
      <c r="I45" s="149" t="s">
        <v>72</v>
      </c>
      <c r="L45" s="164"/>
      <c r="M45" s="164"/>
      <c r="N45" s="164"/>
      <c r="O45" s="164"/>
      <c r="P45" s="164"/>
      <c r="Q45" s="164"/>
    </row>
    <row r="46" spans="1:17" s="150" customFormat="1" ht="17.25" customHeight="1">
      <c r="A46" s="162">
        <v>4.4</v>
      </c>
      <c r="B46" s="167" t="s">
        <v>134</v>
      </c>
      <c r="C46" s="145" t="s">
        <v>135</v>
      </c>
      <c r="D46" s="145" t="s">
        <v>136</v>
      </c>
      <c r="E46" s="146">
        <v>40</v>
      </c>
      <c r="F46" s="147">
        <f>E46*12</f>
        <v>480</v>
      </c>
      <c r="G46" s="147"/>
      <c r="H46" s="159" t="s">
        <v>90</v>
      </c>
      <c r="I46" s="149" t="s">
        <v>73</v>
      </c>
      <c r="L46" s="164"/>
      <c r="M46" s="164"/>
      <c r="N46" s="164"/>
      <c r="O46" s="164"/>
      <c r="P46" s="164"/>
      <c r="Q46" s="164"/>
    </row>
    <row r="47" spans="1:17" s="150" customFormat="1" ht="26.25">
      <c r="A47" s="162">
        <v>4.5</v>
      </c>
      <c r="B47" s="167" t="s">
        <v>149</v>
      </c>
      <c r="C47" s="145" t="s">
        <v>128</v>
      </c>
      <c r="D47" s="145" t="s">
        <v>150</v>
      </c>
      <c r="E47" s="146">
        <v>15.57</v>
      </c>
      <c r="F47" s="147">
        <f>E47*15</f>
        <v>233.55</v>
      </c>
      <c r="G47" s="147"/>
      <c r="H47" s="159" t="s">
        <v>90</v>
      </c>
      <c r="I47" s="149" t="s">
        <v>74</v>
      </c>
      <c r="L47" s="168"/>
      <c r="M47" s="164"/>
      <c r="N47" s="164"/>
      <c r="O47" s="164"/>
      <c r="P47" s="164"/>
      <c r="Q47" s="164"/>
    </row>
    <row r="48" spans="1:17" ht="14.25">
      <c r="A48" s="64"/>
      <c r="B48" s="65"/>
      <c r="C48" s="52"/>
      <c r="D48" s="47"/>
      <c r="E48" s="48"/>
      <c r="F48" s="138">
        <f>SUM(F43:F47)</f>
        <v>3094.23</v>
      </c>
      <c r="G48" s="117">
        <f>2055-F48</f>
        <v>-1039.23</v>
      </c>
      <c r="H48" s="66"/>
      <c r="I48" s="67"/>
      <c r="L48"/>
      <c r="M48"/>
      <c r="N48"/>
      <c r="O48"/>
      <c r="P48"/>
      <c r="Q48"/>
    </row>
    <row r="49" spans="1:17" ht="14.25">
      <c r="A49" s="63">
        <v>5</v>
      </c>
      <c r="B49" s="50" t="s">
        <v>38</v>
      </c>
      <c r="C49" s="50"/>
      <c r="D49" s="50"/>
      <c r="E49" s="51"/>
      <c r="F49" s="124"/>
      <c r="G49" s="124"/>
      <c r="H49" s="92"/>
      <c r="I49" s="80"/>
      <c r="L49"/>
      <c r="M49"/>
      <c r="N49"/>
      <c r="O49"/>
      <c r="P49"/>
      <c r="Q49"/>
    </row>
    <row r="50" spans="1:9" s="150" customFormat="1" ht="14.25">
      <c r="A50" s="169">
        <v>5.1</v>
      </c>
      <c r="B50" s="170" t="s">
        <v>154</v>
      </c>
      <c r="C50" s="145" t="s">
        <v>155</v>
      </c>
      <c r="D50" s="145" t="s">
        <v>156</v>
      </c>
      <c r="E50" s="171">
        <v>240</v>
      </c>
      <c r="F50" s="172">
        <v>240</v>
      </c>
      <c r="G50" s="147"/>
      <c r="H50" s="148" t="s">
        <v>86</v>
      </c>
      <c r="I50" s="149" t="s">
        <v>75</v>
      </c>
    </row>
    <row r="51" spans="1:17" ht="14.25">
      <c r="A51" s="68"/>
      <c r="B51" s="65"/>
      <c r="C51" s="52"/>
      <c r="D51" s="47"/>
      <c r="E51" s="69"/>
      <c r="F51" s="139">
        <v>240</v>
      </c>
      <c r="G51" s="142">
        <f>400-F51</f>
        <v>160</v>
      </c>
      <c r="H51" s="66"/>
      <c r="I51" s="16"/>
      <c r="L51"/>
      <c r="M51"/>
      <c r="N51"/>
      <c r="O51"/>
      <c r="P51"/>
      <c r="Q51"/>
    </row>
    <row r="52" spans="1:17" ht="14.25">
      <c r="A52" s="63">
        <v>6</v>
      </c>
      <c r="B52" s="50" t="s">
        <v>39</v>
      </c>
      <c r="C52" s="50"/>
      <c r="D52" s="50"/>
      <c r="E52" s="56"/>
      <c r="F52" s="124"/>
      <c r="H52" s="92"/>
      <c r="I52" s="80"/>
      <c r="L52"/>
      <c r="M52"/>
      <c r="N52"/>
      <c r="O52"/>
      <c r="P52"/>
      <c r="Q52"/>
    </row>
    <row r="53" spans="1:9" s="150" customFormat="1" ht="14.25">
      <c r="A53" s="169">
        <v>6.1</v>
      </c>
      <c r="B53" s="170" t="s">
        <v>130</v>
      </c>
      <c r="C53" s="145" t="s">
        <v>45</v>
      </c>
      <c r="D53" s="145" t="s">
        <v>50</v>
      </c>
      <c r="E53" s="146">
        <v>471</v>
      </c>
      <c r="F53" s="147">
        <v>471</v>
      </c>
      <c r="G53" s="147"/>
      <c r="H53" s="159" t="s">
        <v>90</v>
      </c>
      <c r="I53" s="149" t="s">
        <v>76</v>
      </c>
    </row>
    <row r="54" spans="1:9" s="150" customFormat="1" ht="14.25">
      <c r="A54" s="169">
        <v>6.2</v>
      </c>
      <c r="B54" s="170" t="s">
        <v>131</v>
      </c>
      <c r="C54" s="145" t="s">
        <v>45</v>
      </c>
      <c r="D54" s="145" t="s">
        <v>50</v>
      </c>
      <c r="E54" s="146">
        <v>833</v>
      </c>
      <c r="F54" s="147">
        <f>E54</f>
        <v>833</v>
      </c>
      <c r="G54" s="147"/>
      <c r="H54" s="159" t="s">
        <v>90</v>
      </c>
      <c r="I54" s="149" t="s">
        <v>77</v>
      </c>
    </row>
    <row r="55" spans="1:9" s="150" customFormat="1" ht="14.25">
      <c r="A55" s="173"/>
      <c r="B55" s="170"/>
      <c r="C55" s="145"/>
      <c r="D55" s="145"/>
      <c r="E55" s="146"/>
      <c r="F55" s="174">
        <f>SUM(F53:F54)</f>
        <v>1304</v>
      </c>
      <c r="G55" s="174">
        <f>1100-F55</f>
        <v>-204</v>
      </c>
      <c r="H55" s="159"/>
      <c r="I55" s="149"/>
    </row>
    <row r="56" spans="1:9" s="150" customFormat="1" ht="14.25">
      <c r="A56" s="175">
        <v>7</v>
      </c>
      <c r="B56" s="176" t="s">
        <v>40</v>
      </c>
      <c r="C56" s="176"/>
      <c r="D56" s="176"/>
      <c r="E56" s="177"/>
      <c r="F56" s="174"/>
      <c r="G56" s="174"/>
      <c r="H56" s="178"/>
      <c r="I56" s="179"/>
    </row>
    <row r="57" spans="1:9" s="150" customFormat="1" ht="18.75" customHeight="1">
      <c r="A57" s="169">
        <v>7.1</v>
      </c>
      <c r="B57" s="170" t="s">
        <v>157</v>
      </c>
      <c r="C57" s="145" t="s">
        <v>45</v>
      </c>
      <c r="D57" s="145" t="s">
        <v>108</v>
      </c>
      <c r="E57" s="146">
        <v>9</v>
      </c>
      <c r="F57" s="147">
        <f>E57*50</f>
        <v>450</v>
      </c>
      <c r="G57" s="147"/>
      <c r="H57" s="159" t="s">
        <v>90</v>
      </c>
      <c r="I57" s="149" t="s">
        <v>78</v>
      </c>
    </row>
    <row r="58" spans="1:9" s="150" customFormat="1" ht="14.25">
      <c r="A58" s="169">
        <v>7.2</v>
      </c>
      <c r="B58" s="170" t="s">
        <v>158</v>
      </c>
      <c r="C58" s="145" t="s">
        <v>45</v>
      </c>
      <c r="D58" s="145" t="s">
        <v>142</v>
      </c>
      <c r="E58" s="146">
        <v>4.53</v>
      </c>
      <c r="F58" s="147">
        <f>E58*55</f>
        <v>249.15</v>
      </c>
      <c r="G58" s="147"/>
      <c r="H58" s="159" t="s">
        <v>90</v>
      </c>
      <c r="I58" s="149" t="s">
        <v>79</v>
      </c>
    </row>
    <row r="59" spans="1:9" s="150" customFormat="1" ht="14.25">
      <c r="A59" s="169">
        <v>7.3</v>
      </c>
      <c r="B59" s="170" t="s">
        <v>140</v>
      </c>
      <c r="C59" s="145" t="s">
        <v>45</v>
      </c>
      <c r="D59" s="145" t="s">
        <v>50</v>
      </c>
      <c r="E59" s="146">
        <v>94</v>
      </c>
      <c r="F59" s="180">
        <v>94</v>
      </c>
      <c r="G59" s="181"/>
      <c r="H59" s="159" t="s">
        <v>90</v>
      </c>
      <c r="I59" s="149" t="s">
        <v>80</v>
      </c>
    </row>
    <row r="60" spans="1:9" s="150" customFormat="1" ht="14.25">
      <c r="A60" s="182"/>
      <c r="B60" s="183"/>
      <c r="C60" s="145"/>
      <c r="D60" s="145"/>
      <c r="E60" s="146"/>
      <c r="F60" s="174">
        <f>SUM(F57:F59)</f>
        <v>793.15</v>
      </c>
      <c r="G60" s="174">
        <f>2980-F60</f>
        <v>2186.85</v>
      </c>
      <c r="H60" s="159"/>
      <c r="I60" s="149"/>
    </row>
    <row r="61" spans="1:9" s="150" customFormat="1" ht="14.25">
      <c r="A61" s="184">
        <v>8</v>
      </c>
      <c r="B61" s="176" t="s">
        <v>41</v>
      </c>
      <c r="C61" s="176"/>
      <c r="D61" s="176"/>
      <c r="E61" s="177"/>
      <c r="F61" s="174"/>
      <c r="G61" s="174"/>
      <c r="H61" s="178"/>
      <c r="I61" s="179"/>
    </row>
    <row r="62" spans="1:9" s="150" customFormat="1" ht="14.25">
      <c r="A62" s="185">
        <v>8.1</v>
      </c>
      <c r="B62" s="170" t="s">
        <v>159</v>
      </c>
      <c r="C62" s="145" t="s">
        <v>151</v>
      </c>
      <c r="D62" s="145" t="s">
        <v>152</v>
      </c>
      <c r="E62" s="146">
        <v>282.4</v>
      </c>
      <c r="F62" s="147">
        <f>E62*6</f>
        <v>1694.3999999999999</v>
      </c>
      <c r="G62" s="147"/>
      <c r="H62" s="186" t="s">
        <v>86</v>
      </c>
      <c r="I62" s="149" t="s">
        <v>81</v>
      </c>
    </row>
    <row r="63" spans="1:9" s="150" customFormat="1" ht="18" customHeight="1">
      <c r="A63" s="185">
        <v>8.2</v>
      </c>
      <c r="B63" s="170" t="s">
        <v>160</v>
      </c>
      <c r="C63" s="145" t="s">
        <v>151</v>
      </c>
      <c r="D63" s="145" t="s">
        <v>172</v>
      </c>
      <c r="E63" s="146">
        <v>76.2</v>
      </c>
      <c r="F63" s="147">
        <f>E63*6</f>
        <v>457.20000000000005</v>
      </c>
      <c r="G63" s="147"/>
      <c r="H63" s="159" t="s">
        <v>90</v>
      </c>
      <c r="I63" s="149" t="s">
        <v>82</v>
      </c>
    </row>
    <row r="64" spans="1:9" s="150" customFormat="1" ht="18" customHeight="1">
      <c r="A64" s="185">
        <v>8.3</v>
      </c>
      <c r="B64" s="170" t="s">
        <v>161</v>
      </c>
      <c r="C64" s="145" t="s">
        <v>168</v>
      </c>
      <c r="D64" s="145" t="s">
        <v>167</v>
      </c>
      <c r="E64" s="146">
        <v>40</v>
      </c>
      <c r="F64" s="147">
        <f>E64*3</f>
        <v>120</v>
      </c>
      <c r="G64" s="147"/>
      <c r="H64" s="159" t="s">
        <v>90</v>
      </c>
      <c r="I64" s="149" t="s">
        <v>165</v>
      </c>
    </row>
    <row r="65" spans="1:9" s="150" customFormat="1" ht="18" customHeight="1">
      <c r="A65" s="185">
        <v>8.4</v>
      </c>
      <c r="B65" s="183" t="s">
        <v>162</v>
      </c>
      <c r="C65" s="145" t="s">
        <v>163</v>
      </c>
      <c r="D65" s="187" t="s">
        <v>164</v>
      </c>
      <c r="E65" s="146">
        <v>81.7</v>
      </c>
      <c r="F65" s="147">
        <f>E65*2</f>
        <v>163.4</v>
      </c>
      <c r="G65" s="147"/>
      <c r="H65" s="159" t="s">
        <v>90</v>
      </c>
      <c r="I65" s="149" t="s">
        <v>166</v>
      </c>
    </row>
    <row r="66" spans="1:17" ht="14.25">
      <c r="A66" s="46"/>
      <c r="B66" s="17"/>
      <c r="C66" s="8"/>
      <c r="D66" s="8"/>
      <c r="E66" s="21"/>
      <c r="F66" s="117">
        <f>SUM(F62:F65)</f>
        <v>2435</v>
      </c>
      <c r="G66" s="117">
        <f>2165-F66</f>
        <v>-270</v>
      </c>
      <c r="H66" s="98"/>
      <c r="I66" s="105"/>
      <c r="L66"/>
      <c r="M66"/>
      <c r="N66"/>
      <c r="O66"/>
      <c r="P66"/>
      <c r="Q66"/>
    </row>
    <row r="67" spans="1:17" ht="14.25">
      <c r="A67" s="18"/>
      <c r="B67" s="50" t="s">
        <v>5</v>
      </c>
      <c r="C67" s="4"/>
      <c r="D67" s="4"/>
      <c r="E67" s="22"/>
      <c r="F67" s="117">
        <f>F66+F60+F55+F51+F48+F30+F19+F40</f>
        <v>22000.47</v>
      </c>
      <c r="G67" s="128">
        <f>22000-F67</f>
        <v>-0.47000000000116415</v>
      </c>
      <c r="H67" s="99"/>
      <c r="I67" s="106"/>
      <c r="L67"/>
      <c r="M67"/>
      <c r="N67"/>
      <c r="O67"/>
      <c r="P67"/>
      <c r="Q67"/>
    </row>
    <row r="68" spans="1:17" ht="14.25">
      <c r="A68" s="5"/>
      <c r="B68" s="70"/>
      <c r="C68" s="4"/>
      <c r="D68" s="10"/>
      <c r="E68" s="22"/>
      <c r="F68" s="128"/>
      <c r="G68" s="128"/>
      <c r="H68" s="99"/>
      <c r="I68" s="106"/>
      <c r="K68" s="93"/>
      <c r="L68"/>
      <c r="M68"/>
      <c r="N68"/>
      <c r="O68"/>
      <c r="P68"/>
      <c r="Q68"/>
    </row>
    <row r="69" spans="1:17" ht="35.25" customHeight="1">
      <c r="A69" s="6"/>
      <c r="B69" s="71" t="s">
        <v>6</v>
      </c>
      <c r="C69" s="4"/>
      <c r="D69" s="4"/>
      <c r="E69" s="22"/>
      <c r="F69" s="128"/>
      <c r="G69" s="128"/>
      <c r="H69" s="99"/>
      <c r="I69" s="106"/>
      <c r="L69"/>
      <c r="M69"/>
      <c r="N69"/>
      <c r="O69"/>
      <c r="P69"/>
      <c r="Q69"/>
    </row>
    <row r="70" spans="1:17" ht="14.25">
      <c r="A70" s="7"/>
      <c r="B70" s="72" t="s">
        <v>7</v>
      </c>
      <c r="C70" s="76"/>
      <c r="D70" s="76"/>
      <c r="E70" s="86"/>
      <c r="F70" s="129"/>
      <c r="G70" s="129"/>
      <c r="H70" s="100"/>
      <c r="I70" s="107"/>
      <c r="L70"/>
      <c r="M70"/>
      <c r="N70"/>
      <c r="O70"/>
      <c r="P70"/>
      <c r="Q70"/>
    </row>
    <row r="71" spans="1:17" ht="14.25">
      <c r="A71" s="7"/>
      <c r="B71" s="66" t="s">
        <v>8</v>
      </c>
      <c r="C71" s="87">
        <v>43339</v>
      </c>
      <c r="D71" s="90" t="s">
        <v>173</v>
      </c>
      <c r="E71" s="77" t="s">
        <v>174</v>
      </c>
      <c r="F71" s="130"/>
      <c r="G71" s="130"/>
      <c r="H71" s="98"/>
      <c r="I71" s="105"/>
      <c r="L71"/>
      <c r="M71"/>
      <c r="N71"/>
      <c r="O71"/>
      <c r="P71"/>
      <c r="Q71"/>
    </row>
    <row r="72" spans="1:9" ht="14.25">
      <c r="A72" s="7"/>
      <c r="B72" s="74" t="s">
        <v>9</v>
      </c>
      <c r="C72" s="87">
        <v>43375</v>
      </c>
      <c r="D72" s="90" t="s">
        <v>175</v>
      </c>
      <c r="E72" s="77" t="s">
        <v>176</v>
      </c>
      <c r="F72" s="130"/>
      <c r="G72" s="130"/>
      <c r="H72" s="98"/>
      <c r="I72" s="105"/>
    </row>
    <row r="73" spans="1:9" ht="15" customHeight="1">
      <c r="A73" s="73"/>
      <c r="B73" s="74" t="s">
        <v>84</v>
      </c>
      <c r="C73" s="87">
        <v>43712</v>
      </c>
      <c r="D73" s="90" t="s">
        <v>179</v>
      </c>
      <c r="E73" s="77" t="s">
        <v>177</v>
      </c>
      <c r="F73" s="130"/>
      <c r="G73" s="130"/>
      <c r="H73" s="98"/>
      <c r="I73" s="105"/>
    </row>
    <row r="74" spans="1:9" ht="15" customHeight="1">
      <c r="A74" s="7"/>
      <c r="B74" s="75"/>
      <c r="C74" s="88"/>
      <c r="D74" s="16"/>
      <c r="E74" s="16"/>
      <c r="F74" s="130"/>
      <c r="G74" s="130"/>
      <c r="H74" s="98"/>
      <c r="I74" s="105"/>
    </row>
    <row r="75" spans="1:9" ht="15" customHeight="1">
      <c r="A75" s="6"/>
      <c r="B75" s="84" t="s">
        <v>10</v>
      </c>
      <c r="C75" s="89"/>
      <c r="E75" s="82"/>
      <c r="F75" s="140"/>
      <c r="G75" s="131"/>
      <c r="H75" s="78"/>
      <c r="I75" s="89"/>
    </row>
    <row r="76" spans="1:9" ht="15" customHeight="1" thickBot="1">
      <c r="A76" s="9"/>
      <c r="B76" s="85" t="s">
        <v>11</v>
      </c>
      <c r="C76" s="89"/>
      <c r="D76" s="83" t="s">
        <v>180</v>
      </c>
      <c r="E76" s="91" t="s">
        <v>178</v>
      </c>
      <c r="F76" s="140"/>
      <c r="G76" s="131"/>
      <c r="H76" s="78"/>
      <c r="I76" s="89"/>
    </row>
    <row r="77" spans="1:9" ht="15" customHeight="1">
      <c r="A77" s="11"/>
      <c r="B77" s="12"/>
      <c r="C77" s="12"/>
      <c r="D77" s="12"/>
      <c r="E77" s="23"/>
      <c r="F77" s="141"/>
      <c r="G77" s="132"/>
      <c r="H77" s="12"/>
      <c r="I77" s="102"/>
    </row>
    <row r="78" spans="1:9" ht="15" customHeight="1">
      <c r="A78" s="201" t="s">
        <v>19</v>
      </c>
      <c r="B78" s="202"/>
      <c r="C78" s="202"/>
      <c r="D78" s="202"/>
      <c r="E78" s="202"/>
      <c r="F78" s="218" t="s">
        <v>20</v>
      </c>
      <c r="G78" s="218"/>
      <c r="H78" s="218"/>
      <c r="I78" s="219"/>
    </row>
    <row r="79" spans="1:9" ht="15" customHeight="1">
      <c r="A79" s="216"/>
      <c r="B79" s="217"/>
      <c r="C79" s="217"/>
      <c r="D79" s="217"/>
      <c r="E79" s="217"/>
      <c r="F79" s="199"/>
      <c r="G79" s="199"/>
      <c r="H79" s="199"/>
      <c r="I79" s="200"/>
    </row>
    <row r="80" spans="1:9" ht="15" customHeight="1">
      <c r="A80" s="201"/>
      <c r="B80" s="202"/>
      <c r="C80" s="202"/>
      <c r="D80" s="202"/>
      <c r="E80" s="202"/>
      <c r="F80" s="199"/>
      <c r="G80" s="199"/>
      <c r="H80" s="199"/>
      <c r="I80" s="200"/>
    </row>
    <row r="81" spans="1:9" ht="14.25">
      <c r="A81" s="216"/>
      <c r="B81" s="217"/>
      <c r="C81" s="217"/>
      <c r="D81" s="217"/>
      <c r="E81" s="217"/>
      <c r="F81" s="218" t="s">
        <v>21</v>
      </c>
      <c r="G81" s="218"/>
      <c r="H81" s="218"/>
      <c r="I81" s="219"/>
    </row>
    <row r="82" spans="1:9" ht="15" thickBot="1">
      <c r="A82" s="220"/>
      <c r="B82" s="221"/>
      <c r="C82" s="221"/>
      <c r="D82" s="221"/>
      <c r="E82" s="221"/>
      <c r="F82" s="222"/>
      <c r="G82" s="222"/>
      <c r="H82" s="222"/>
      <c r="I82" s="223"/>
    </row>
    <row r="84" spans="2:3" ht="14.25">
      <c r="B84" s="83" t="s">
        <v>87</v>
      </c>
      <c r="C84" s="83" t="s">
        <v>88</v>
      </c>
    </row>
    <row r="85" spans="2:5" ht="14.25">
      <c r="B85" s="16" t="s">
        <v>33</v>
      </c>
      <c r="C85" s="16" t="s">
        <v>181</v>
      </c>
      <c r="D85" s="19"/>
      <c r="E85" s="24"/>
    </row>
    <row r="86" spans="2:5" ht="15.75" customHeight="1">
      <c r="B86" s="16" t="s">
        <v>34</v>
      </c>
      <c r="C86" s="81" t="s">
        <v>182</v>
      </c>
      <c r="D86" s="19"/>
      <c r="E86" s="24"/>
    </row>
    <row r="87" spans="2:5" ht="14.25">
      <c r="B87" s="16" t="s">
        <v>36</v>
      </c>
      <c r="C87" s="81" t="s">
        <v>183</v>
      </c>
      <c r="D87" s="19"/>
      <c r="E87" s="24"/>
    </row>
    <row r="88" spans="2:5" ht="14.25">
      <c r="B88" s="16" t="s">
        <v>37</v>
      </c>
      <c r="C88" s="81" t="s">
        <v>184</v>
      </c>
      <c r="D88" s="19"/>
      <c r="E88" s="24"/>
    </row>
    <row r="89" spans="2:5" ht="14.25">
      <c r="B89" s="16" t="s">
        <v>38</v>
      </c>
      <c r="C89" s="81" t="s">
        <v>75</v>
      </c>
      <c r="D89" s="19"/>
      <c r="E89" s="24"/>
    </row>
    <row r="90" spans="2:5" ht="14.25">
      <c r="B90" s="16" t="s">
        <v>39</v>
      </c>
      <c r="C90" s="81" t="s">
        <v>185</v>
      </c>
      <c r="D90" s="19"/>
      <c r="E90" s="24"/>
    </row>
    <row r="91" spans="2:5" ht="14.25">
      <c r="B91" s="16" t="s">
        <v>40</v>
      </c>
      <c r="C91" s="81" t="s">
        <v>186</v>
      </c>
      <c r="D91" s="19"/>
      <c r="E91" s="24"/>
    </row>
    <row r="92" spans="2:5" ht="14.25">
      <c r="B92" s="16" t="s">
        <v>41</v>
      </c>
      <c r="C92" s="81" t="s">
        <v>187</v>
      </c>
      <c r="D92" s="19"/>
      <c r="E92" s="24"/>
    </row>
  </sheetData>
  <sheetProtection/>
  <mergeCells count="23">
    <mergeCell ref="A81:E81"/>
    <mergeCell ref="F81:I81"/>
    <mergeCell ref="A82:E82"/>
    <mergeCell ref="F82:I82"/>
    <mergeCell ref="C11:I11"/>
    <mergeCell ref="A78:E78"/>
    <mergeCell ref="F78:I78"/>
    <mergeCell ref="A79:E79"/>
    <mergeCell ref="K4:M5"/>
    <mergeCell ref="B3:F3"/>
    <mergeCell ref="B4:F4"/>
    <mergeCell ref="B5:F5"/>
    <mergeCell ref="A6:C6"/>
    <mergeCell ref="A7:I7"/>
    <mergeCell ref="C8:I8"/>
    <mergeCell ref="A9:B9"/>
    <mergeCell ref="F79:I79"/>
    <mergeCell ref="A80:E80"/>
    <mergeCell ref="F80:I80"/>
    <mergeCell ref="L10:M10"/>
    <mergeCell ref="C9:I10"/>
    <mergeCell ref="A10:B10"/>
    <mergeCell ref="A8:B8"/>
  </mergeCells>
  <dataValidations count="3">
    <dataValidation allowBlank="1" showInputMessage="1" showErrorMessage="1" prompt="Please specify departure and arrival sites (From/To) and number of days for the travel. &#10;&#10;" sqref="B30"/>
    <dataValidation type="decimal" allowBlank="1" showInputMessage="1" showErrorMessage="1" error="Please write a positive number in this cell." sqref="E21:E23">
      <formula1>0</formula1>
      <formula2>1E+22</formula2>
    </dataValidation>
    <dataValidation type="decimal" allowBlank="1" showInputMessage="1" showErrorMessage="1" sqref="E68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Irde (FIAA)</dc:creator>
  <cp:keywords/>
  <dc:description/>
  <cp:lastModifiedBy>VENU VENU</cp:lastModifiedBy>
  <dcterms:created xsi:type="dcterms:W3CDTF">2017-05-31T12:08:09Z</dcterms:created>
  <dcterms:modified xsi:type="dcterms:W3CDTF">2020-02-19T21:22:14Z</dcterms:modified>
  <cp:category/>
  <cp:version/>
  <cp:contentType/>
  <cp:contentStatus/>
</cp:coreProperties>
</file>